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6BEA593E-4AAF-4C14-8A74-6D72C39ED5AB}" xr6:coauthVersionLast="47" xr6:coauthVersionMax="47" xr10:uidLastSave="{00000000-0000-0000-0000-000000000000}"/>
  <bookViews>
    <workbookView xWindow="-108" yWindow="-108" windowWidth="23256" windowHeight="12456" xr2:uid="{97E8224B-535A-4B12-81ED-60B5C5D5D182}"/>
  </bookViews>
  <sheets>
    <sheet name="Sales Data" sheetId="1" r:id="rId1"/>
    <sheet name="Sales Trends" sheetId="2" r:id="rId2"/>
    <sheet name="Dashboard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9" i="3" l="1"/>
  <c r="K39" i="3"/>
  <c r="J39" i="3"/>
  <c r="I39" i="3"/>
  <c r="L38" i="3"/>
  <c r="K38" i="3"/>
  <c r="J38" i="3"/>
  <c r="I38" i="3"/>
  <c r="L37" i="3"/>
  <c r="K37" i="3"/>
  <c r="J37" i="3"/>
  <c r="I37" i="3"/>
  <c r="L36" i="3"/>
  <c r="K36" i="3"/>
  <c r="J36" i="3"/>
  <c r="I36" i="3"/>
  <c r="J8" i="3" a="1"/>
  <c r="G8" i="3"/>
  <c r="J7" i="3" a="1"/>
  <c r="G7" i="3"/>
  <c r="D7" i="3"/>
  <c r="A7" i="3"/>
  <c r="J4" i="3"/>
  <c r="G4" i="3"/>
  <c r="D4" i="3"/>
  <c r="A4" i="3"/>
  <c r="A12" i="3" s="1"/>
  <c r="L5" i="1"/>
  <c r="L4" i="1"/>
  <c r="L3" i="1"/>
  <c r="L2" i="1"/>
  <c r="B46" i="2"/>
  <c r="B45" i="2"/>
  <c r="B44" i="2"/>
  <c r="B43" i="2"/>
  <c r="B27" i="2"/>
  <c r="B26" i="2"/>
  <c r="B25" i="2"/>
  <c r="B24" i="2"/>
  <c r="B10" i="2"/>
  <c r="B9" i="2"/>
  <c r="B8" i="2"/>
  <c r="B7" i="2"/>
  <c r="B6" i="2"/>
  <c r="B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<sst xmlns="http://schemas.openxmlformats.org/spreadsheetml/2006/main" count="171" uniqueCount="73">
  <si>
    <t>Order Date</t>
  </si>
  <si>
    <t>Order ID</t>
  </si>
  <si>
    <t>Product</t>
  </si>
  <si>
    <t>Region</t>
  </si>
  <si>
    <t>Salesperson</t>
  </si>
  <si>
    <t>Sales</t>
  </si>
  <si>
    <t>Cost</t>
  </si>
  <si>
    <t>Profit</t>
  </si>
  <si>
    <t>Target Sales</t>
  </si>
  <si>
    <t>ORD001</t>
  </si>
  <si>
    <t>Laptop</t>
  </si>
  <si>
    <t>North</t>
  </si>
  <si>
    <t>Rahul</t>
  </si>
  <si>
    <t>ORD002</t>
  </si>
  <si>
    <t>Monitor</t>
  </si>
  <si>
    <t>West</t>
  </si>
  <si>
    <t>Priya</t>
  </si>
  <si>
    <t>ORD003</t>
  </si>
  <si>
    <t>Keyboard</t>
  </si>
  <si>
    <t>South</t>
  </si>
  <si>
    <t>Amit</t>
  </si>
  <si>
    <t>ORD004</t>
  </si>
  <si>
    <t>East</t>
  </si>
  <si>
    <t>Neha</t>
  </si>
  <si>
    <t>ORD005</t>
  </si>
  <si>
    <t>Mouse</t>
  </si>
  <si>
    <t>ORD006</t>
  </si>
  <si>
    <t>ORD007</t>
  </si>
  <si>
    <t>ORD008</t>
  </si>
  <si>
    <t>ORD009</t>
  </si>
  <si>
    <t>ORD010</t>
  </si>
  <si>
    <t>ORD011</t>
  </si>
  <si>
    <t>ORD012</t>
  </si>
  <si>
    <t>ORD013</t>
  </si>
  <si>
    <t>ORD014</t>
  </si>
  <si>
    <t>ORD015</t>
  </si>
  <si>
    <t>ORD016</t>
  </si>
  <si>
    <t>ORD017</t>
  </si>
  <si>
    <t>ORD018</t>
  </si>
  <si>
    <t>ORD019</t>
  </si>
  <si>
    <t>ORD020</t>
  </si>
  <si>
    <t>ORD021</t>
  </si>
  <si>
    <t>ORD022</t>
  </si>
  <si>
    <t>ORD023</t>
  </si>
  <si>
    <t>ORD024</t>
  </si>
  <si>
    <t>ORD025</t>
  </si>
  <si>
    <t>ORD026</t>
  </si>
  <si>
    <t>ORD027</t>
  </si>
  <si>
    <t>ORD028</t>
  </si>
  <si>
    <t>ORD029</t>
  </si>
  <si>
    <t>ORD030</t>
  </si>
  <si>
    <t>Monthly Sales Trends</t>
  </si>
  <si>
    <t>Calendar-month sales totals from all orders in SalesTable3</t>
  </si>
  <si>
    <t>Month</t>
  </si>
  <si>
    <t>SALES BY REGION</t>
  </si>
  <si>
    <t>Total Sales</t>
  </si>
  <si>
    <t>SALES BY PRODUCT</t>
  </si>
  <si>
    <t>SALES SUMMARY</t>
  </si>
  <si>
    <t>Total Profit</t>
  </si>
  <si>
    <t>Average Sales</t>
  </si>
  <si>
    <t>Total Orders</t>
  </si>
  <si>
    <t>2026 SALES PERFORMANCE DASHBOARD</t>
  </si>
  <si>
    <t>January–June 2026 | 30 orders | Revenue, profitability, target delivery and mix</t>
  </si>
  <si>
    <t>TOTAL SALES</t>
  </si>
  <si>
    <t>TOTAL PROFIT</t>
  </si>
  <si>
    <t>PROFIT MARGIN</t>
  </si>
  <si>
    <t>TARGET ATTAINMENT</t>
  </si>
  <si>
    <t>ORDERS</t>
  </si>
  <si>
    <t>AVERAGE ORDER VALUE</t>
  </si>
  <si>
    <t>EXECUTIVE READOUT</t>
  </si>
  <si>
    <t>SALESPERSON SCORECARD</t>
  </si>
  <si>
    <t>Target</t>
  </si>
  <si>
    <t>Attainment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</si>
</sst>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mmm\ yyyy"/>
    <numFmt numFmtId="166" formatCode="0.0%"/>
    <numFmt numFmtId="167" formatCode="&quot;$&quot;#,##0;[Red]\-&quot;$&quot;#,##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i/>
      <sz val="10"/>
      <color rgb="FF666666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rgb="FF17365D"/>
      <name val="Aptos Narrow"/>
      <family val="2"/>
      <scheme val="minor"/>
    </font>
    <font>
      <i/>
      <sz val="10"/>
      <color rgb="FF5B6573"/>
      <name val="Aptos Narrow"/>
      <family val="2"/>
      <scheme val="minor"/>
    </font>
    <font>
      <b/>
      <sz val="22"/>
      <color rgb="FF16324F"/>
      <name val="Aptos Narrow"/>
      <family val="2"/>
      <scheme val="minor"/>
    </font>
    <font>
      <b/>
      <sz val="9"/>
      <color rgb="FF5B6573"/>
      <name val="Aptos Narrow"/>
      <family val="2"/>
      <scheme val="minor"/>
    </font>
    <font>
      <b/>
      <sz val="18"/>
      <color rgb="FF16324F"/>
      <name val="Aptos Narrow"/>
      <family val="2"/>
      <scheme val="minor"/>
    </font>
    <font>
      <sz val="10"/>
      <color rgb="FF30343B"/>
      <name val="Aptos Narrow"/>
      <family val="2"/>
      <scheme val="minor"/>
    </font>
    <font>
      <b/>
      <sz val="11"/>
      <color rgb="FF16324F"/>
      <name val="Aptos Narrow"/>
      <family val="2"/>
      <scheme val="minor"/>
    </font>
    <font>
      <b/>
      <sz val="11"/>
      <color rgb="FF2E7D32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16324F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rgb="FF2E7D8A"/>
        <bgColor indexed="64"/>
      </patternFill>
    </fill>
    <fill>
      <patternFill patternType="solid">
        <fgColor rgb="FFDCE8F2"/>
        <bgColor indexed="64"/>
      </patternFill>
    </fill>
    <fill>
      <patternFill patternType="solid">
        <fgColor rgb="FFF7F9F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5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64" fontId="0" fillId="0" borderId="5" xfId="0" applyNumberForma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 vertical="center" wrapText="1"/>
    </xf>
    <xf numFmtId="15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8" xfId="0" applyNumberFormat="1" applyBorder="1" applyAlignment="1">
      <alignment horizontal="right" vertical="center" wrapText="1"/>
    </xf>
    <xf numFmtId="164" fontId="0" fillId="0" borderId="9" xfId="0" applyNumberFormat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164" fontId="0" fillId="0" borderId="11" xfId="0" applyNumberFormat="1" applyBorder="1" applyAlignment="1">
      <alignment horizontal="right"/>
    </xf>
    <xf numFmtId="0" fontId="2" fillId="3" borderId="9" xfId="0" applyFont="1" applyFill="1" applyBorder="1" applyAlignment="1">
      <alignment horizontal="center"/>
    </xf>
    <xf numFmtId="165" fontId="0" fillId="0" borderId="12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164" fontId="0" fillId="0" borderId="13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3" fillId="2" borderId="0" xfId="0" applyFont="1" applyFill="1" applyAlignment="1"/>
    <xf numFmtId="0" fontId="4" fillId="0" borderId="0" xfId="0" applyFont="1" applyAlignment="1"/>
    <xf numFmtId="0" fontId="0" fillId="0" borderId="0" xfId="0" applyAlignment="1"/>
    <xf numFmtId="0" fontId="5" fillId="3" borderId="0" xfId="0" applyFont="1" applyFill="1"/>
    <xf numFmtId="0" fontId="6" fillId="4" borderId="9" xfId="0" applyFont="1" applyFill="1" applyBorder="1" applyAlignment="1">
      <alignment horizontal="center"/>
    </xf>
    <xf numFmtId="0" fontId="0" fillId="0" borderId="12" xfId="0" applyBorder="1"/>
    <xf numFmtId="0" fontId="0" fillId="0" borderId="3" xfId="0" applyBorder="1"/>
    <xf numFmtId="0" fontId="6" fillId="4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6" fillId="4" borderId="12" xfId="0" applyFont="1" applyFill="1" applyBorder="1"/>
    <xf numFmtId="0" fontId="6" fillId="4" borderId="3" xfId="0" applyFont="1" applyFill="1" applyBorder="1"/>
    <xf numFmtId="0" fontId="2" fillId="2" borderId="7" xfId="0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5" borderId="0" xfId="0" applyFont="1" applyFill="1" applyAlignment="1">
      <alignment vertical="center"/>
    </xf>
    <xf numFmtId="0" fontId="7" fillId="0" borderId="0" xfId="0" applyFont="1"/>
    <xf numFmtId="164" fontId="8" fillId="6" borderId="0" xfId="0" applyNumberFormat="1" applyFont="1" applyFill="1" applyAlignment="1">
      <alignment horizontal="center" vertical="center"/>
    </xf>
    <xf numFmtId="166" fontId="8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3" fontId="10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164" fontId="10" fillId="7" borderId="0" xfId="0" applyNumberFormat="1" applyFont="1" applyFill="1" applyAlignment="1">
      <alignment horizontal="center" vertical="center"/>
    </xf>
    <xf numFmtId="167" fontId="10" fillId="7" borderId="0" xfId="0" applyNumberFormat="1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2" fillId="8" borderId="0" xfId="0" applyFont="1" applyFill="1"/>
    <xf numFmtId="0" fontId="11" fillId="0" borderId="0" xfId="0" applyFont="1" applyAlignment="1">
      <alignment vertical="center" wrapText="1"/>
    </xf>
    <xf numFmtId="0" fontId="12" fillId="9" borderId="9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0" fillId="10" borderId="12" xfId="0" applyFill="1" applyBorder="1" applyAlignment="1">
      <alignment horizontal="left"/>
    </xf>
    <xf numFmtId="164" fontId="0" fillId="10" borderId="0" xfId="0" applyNumberFormat="1" applyFill="1" applyAlignment="1">
      <alignment horizontal="right"/>
    </xf>
    <xf numFmtId="166" fontId="13" fillId="10" borderId="13" xfId="0" applyNumberFormat="1" applyFont="1" applyFill="1" applyBorder="1" applyAlignment="1">
      <alignment horizontal="right"/>
    </xf>
    <xf numFmtId="0" fontId="0" fillId="0" borderId="12" xfId="0" applyBorder="1" applyAlignment="1">
      <alignment horizontal="left"/>
    </xf>
    <xf numFmtId="166" fontId="13" fillId="0" borderId="13" xfId="0" applyNumberFormat="1" applyFont="1" applyBorder="1" applyAlignment="1">
      <alignment horizontal="right"/>
    </xf>
    <xf numFmtId="0" fontId="0" fillId="0" borderId="3" xfId="0" applyBorder="1" applyAlignment="1">
      <alignment horizontal="left"/>
    </xf>
    <xf numFmtId="166" fontId="13" fillId="0" borderId="1" xfId="0" applyNumberFormat="1" applyFont="1" applyBorder="1" applyAlignment="1">
      <alignment horizontal="right"/>
    </xf>
  </cellXfs>
  <cellStyles count="1">
    <cellStyle name="Normal" xfId="0" builtinId="0"/>
  </cellStyles>
  <dxfs count="14">
    <dxf>
      <numFmt numFmtId="164" formatCode="&quot;$&quot;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&quot;$&quot;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'Sales Trends'!$B$4</c:f>
              <c:strCache>
                <c:ptCount val="1"/>
                <c:pt idx="0">
                  <c:v>Sales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'Sales Trends'!$A$5:$A$10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'Sales Trends'!$B$5:$B$10</c:f>
              <c:numCache>
                <c:formatCode>"$"#,##0</c:formatCode>
                <c:ptCount val="6"/>
                <c:pt idx="0">
                  <c:v>165500</c:v>
                </c:pt>
                <c:pt idx="1">
                  <c:v>182500</c:v>
                </c:pt>
                <c:pt idx="2">
                  <c:v>175500</c:v>
                </c:pt>
                <c:pt idx="3">
                  <c:v>209000</c:v>
                </c:pt>
                <c:pt idx="4">
                  <c:v>184500</c:v>
                </c:pt>
                <c:pt idx="5">
                  <c:v>240500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2-4953-AA6B-A417C4C43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78159"/>
        <c:axId val="1986068111"/>
      </c:lineChart>
      <c:dateAx>
        <c:axId val="1083781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 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068111"/>
        <c:crosses val="autoZero"/>
        <c:auto val="0"/>
        <c:lblOffset val="100"/>
        <c:baseTimeUnit val="months"/>
        <c:majorUnit val="1"/>
        <c:majorTimeUnit val="months"/>
      </c:dateAx>
      <c:valAx>
        <c:axId val="1986068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78159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'Sales Trends'!$B$23</c:f>
              <c:strCache>
                <c:ptCount val="1"/>
                <c:pt idx="0">
                  <c:v>Total Sales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'Sales Trends'!$A$24:$A$27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'Sales Trends'!$B$24:$B$27</c:f>
              <c:numCache>
                <c:formatCode>"$"#,##0</c:formatCode>
                <c:ptCount val="4"/>
                <c:pt idx="0">
                  <c:v>300000</c:v>
                </c:pt>
                <c:pt idx="1">
                  <c:v>296000</c:v>
                </c:pt>
                <c:pt idx="2">
                  <c:v>235000</c:v>
                </c:pt>
                <c:pt idx="3">
                  <c:v>326500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8-4E3B-B29A-0258678FA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845663"/>
        <c:axId val="1986053711"/>
      </c:barChart>
      <c:catAx>
        <c:axId val="1038456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053711"/>
        <c:crosses val="autoZero"/>
        <c:auto val="1"/>
        <c:lblAlgn val="ctr"/>
        <c:lblOffset val="100"/>
        <c:noMultiLvlLbl val="0"/>
      </c:catAx>
      <c:valAx>
        <c:axId val="198605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4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'Sales Trends'!$B$42</c:f>
              <c:strCache>
                <c:ptCount val="1"/>
                <c:pt idx="0">
                  <c:v>Total Sales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'Sales Trends'!$A$43:$A$46</c:f>
              <c:strCache>
                <c:ptCount val="4"/>
                <c:pt idx="0">
                  <c:v>Keyboard</c:v>
                </c:pt>
                <c:pt idx="1">
                  <c:v>Laptop</c:v>
                </c:pt>
                <c:pt idx="2">
                  <c:v>Monitor</c:v>
                </c:pt>
                <c:pt idx="3">
                  <c:v>Mouse</c:v>
                </c:pt>
              </c:strCache>
            </c:strRef>
          </c:cat>
          <c:val>
            <c:numRef>
              <c:f>'Sales Trends'!$B$43:$B$46</c:f>
              <c:numCache>
                <c:formatCode>"$"#,##0</c:formatCode>
                <c:ptCount val="4"/>
                <c:pt idx="0">
                  <c:v>101500</c:v>
                </c:pt>
                <c:pt idx="1">
                  <c:v>686000</c:v>
                </c:pt>
                <c:pt idx="2">
                  <c:v>299000</c:v>
                </c:pt>
                <c:pt idx="3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9-4AFA-84BB-A93FD02AB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94863"/>
        <c:axId val="1986080111"/>
      </c:barChart>
      <c:catAx>
        <c:axId val="108394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080111"/>
        <c:crosses val="autoZero"/>
        <c:auto val="1"/>
        <c:lblAlgn val="ctr"/>
        <c:lblOffset val="100"/>
        <c:noMultiLvlLbl val="0"/>
      </c:catAx>
      <c:valAx>
        <c:axId val="1986080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39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 vs Target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'[1]Sales Data'!$L$1</c:f>
              <c:strCache>
                <c:ptCount val="1"/>
                <c:pt idx="0">
                  <c:v>Sales</c:v>
                </c:pt>
              </c:strCache>
            </c:strRef>
          </c:tx>
          <c:spPr>
            <a:ln w="31750" cap="rnd">
              <a:solidFill>
                <a:srgbClr val="2E7D8A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'[1]Sales Data'!$K$2:$K$7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'[1]Sales Data'!$L$2:$L$7</c:f>
              <c:numCache>
                <c:formatCode>"$"#,##0</c:formatCode>
                <c:ptCount val="6"/>
                <c:pt idx="0">
                  <c:v>165500</c:v>
                </c:pt>
                <c:pt idx="1">
                  <c:v>182500</c:v>
                </c:pt>
                <c:pt idx="2">
                  <c:v>175500</c:v>
                </c:pt>
                <c:pt idx="3">
                  <c:v>209000</c:v>
                </c:pt>
                <c:pt idx="4">
                  <c:v>184500</c:v>
                </c:pt>
                <c:pt idx="5">
                  <c:v>240500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A-4452-8025-9906C0618969}"/>
            </c:ext>
          </c:extLst>
        </c:ser>
        <c:ser>
          <c:idx val="1"/>
          <c:order val="1"/>
          <c:tx>
            <c:strRef>
              <c:f>'[1]Sales Data'!$M$1</c:f>
              <c:strCache>
                <c:ptCount val="1"/>
                <c:pt idx="0">
                  <c:v>Target</c:v>
                </c:pt>
              </c:strCache>
            </c:strRef>
          </c:tx>
          <c:spPr>
            <a:ln w="25400" cap="rnd">
              <a:solidFill>
                <a:srgbClr val="F28E2B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'[1]Sales Data'!$K$2:$K$7</c:f>
              <c:numCache>
                <c:formatCode>mmm\ yyyy</c:formatCode>
                <c:ptCount val="6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'[1]Sales Data'!$M$2:$M$7</c:f>
              <c:numCache>
                <c:formatCode>"$"#,##0</c:formatCode>
                <c:ptCount val="6"/>
                <c:pt idx="0">
                  <c:v>154000</c:v>
                </c:pt>
                <c:pt idx="1">
                  <c:v>172000</c:v>
                </c:pt>
                <c:pt idx="2">
                  <c:v>157000</c:v>
                </c:pt>
                <c:pt idx="3">
                  <c:v>195000</c:v>
                </c:pt>
                <c:pt idx="4">
                  <c:v>172000</c:v>
                </c:pt>
                <c:pt idx="5">
                  <c:v>220000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A-4452-8025-9906C0618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03423"/>
        <c:axId val="1986091631"/>
      </c:lineChart>
      <c:dateAx>
        <c:axId val="110403423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091631"/>
        <c:crosses val="autoZero"/>
        <c:auto val="0"/>
        <c:lblOffset val="100"/>
        <c:baseTimeUnit val="months"/>
      </c:dateAx>
      <c:valAx>
        <c:axId val="198609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Regional Sales vs Target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'[1]Sales Data'!$Q$1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rgbClr val="2E7D8A"/>
            </a:solidFill>
            <a:ln>
              <a:noFill/>
            </a:ln>
            <a:effectLst/>
          </c:spPr>
          <c:invertIfNegative val="0"/>
          <c:cat>
            <c:strRef>
              <c:f>'[1]Sales Data'!$P$2:$P$5</c:f>
              <c:strCache>
                <c:ptCount val="4"/>
                <c:pt idx="0">
                  <c:v>North</c:v>
                </c:pt>
                <c:pt idx="1">
                  <c:v>West</c:v>
                </c:pt>
                <c:pt idx="2">
                  <c:v>South</c:v>
                </c:pt>
                <c:pt idx="3">
                  <c:v>East</c:v>
                </c:pt>
              </c:strCache>
            </c:strRef>
          </c:cat>
          <c:val>
            <c:numRef>
              <c:f>'[1]Sales Data'!$Q$2:$Q$5</c:f>
              <c:numCache>
                <c:formatCode>"$"#,##0</c:formatCode>
                <c:ptCount val="4"/>
                <c:pt idx="0">
                  <c:v>296000</c:v>
                </c:pt>
                <c:pt idx="1">
                  <c:v>326500</c:v>
                </c:pt>
                <c:pt idx="2">
                  <c:v>235000</c:v>
                </c:pt>
                <c:pt idx="3">
                  <c:v>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9-4682-A279-CD1B84903190}"/>
            </c:ext>
          </c:extLst>
        </c:ser>
        <c:ser>
          <c:idx val="1"/>
          <c:order val="1"/>
          <c:tx>
            <c:strRef>
              <c:f>'[1]Sales Data'!$R$1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rgbClr val="B8C4CE"/>
            </a:solidFill>
            <a:ln>
              <a:noFill/>
            </a:ln>
            <a:effectLst/>
          </c:spPr>
          <c:invertIfNegative val="0"/>
          <c:cat>
            <c:strRef>
              <c:f>'[1]Sales Data'!$P$2:$P$5</c:f>
              <c:strCache>
                <c:ptCount val="4"/>
                <c:pt idx="0">
                  <c:v>North</c:v>
                </c:pt>
                <c:pt idx="1">
                  <c:v>West</c:v>
                </c:pt>
                <c:pt idx="2">
                  <c:v>South</c:v>
                </c:pt>
                <c:pt idx="3">
                  <c:v>East</c:v>
                </c:pt>
              </c:strCache>
            </c:strRef>
          </c:cat>
          <c:val>
            <c:numRef>
              <c:f>'[1]Sales Data'!$R$2:$R$5</c:f>
              <c:numCache>
                <c:formatCode>"$"#,##0</c:formatCode>
                <c:ptCount val="4"/>
                <c:pt idx="0">
                  <c:v>273000</c:v>
                </c:pt>
                <c:pt idx="1">
                  <c:v>309000</c:v>
                </c:pt>
                <c:pt idx="2">
                  <c:v>214000</c:v>
                </c:pt>
                <c:pt idx="3">
                  <c:v>274000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9-4682-A279-CD1B84903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7503"/>
        <c:axId val="1986228431"/>
      </c:barChart>
      <c:catAx>
        <c:axId val="110447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228431"/>
        <c:crosses val="autoZero"/>
        <c:auto val="1"/>
        <c:lblAlgn val="ctr"/>
        <c:lblOffset val="100"/>
        <c:noMultiLvlLbl val="0"/>
      </c:catAx>
      <c:valAx>
        <c:axId val="1986228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4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by Product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'[1]Sales Data'!$W$1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rgbClr val="4E79A7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'[1]Sales Data'!$V$2:$V$5</c:f>
              <c:strCache>
                <c:ptCount val="4"/>
                <c:pt idx="0">
                  <c:v>Laptop</c:v>
                </c:pt>
                <c:pt idx="1">
                  <c:v>Monitor</c:v>
                </c:pt>
                <c:pt idx="2">
                  <c:v>Keyboard</c:v>
                </c:pt>
                <c:pt idx="3">
                  <c:v>Mouse</c:v>
                </c:pt>
              </c:strCache>
            </c:strRef>
          </c:cat>
          <c:val>
            <c:numRef>
              <c:f>'[1]Sales Data'!$W$2:$W$5</c:f>
              <c:numCache>
                <c:formatCode>"$"#,##0</c:formatCode>
                <c:ptCount val="4"/>
                <c:pt idx="0">
                  <c:v>686000</c:v>
                </c:pt>
                <c:pt idx="1">
                  <c:v>299000</c:v>
                </c:pt>
                <c:pt idx="2">
                  <c:v>101500</c:v>
                </c:pt>
                <c:pt idx="3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F-46F3-96F4-DD2E01BD1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486943"/>
        <c:axId val="1986243791"/>
      </c:barChart>
      <c:catAx>
        <c:axId val="110486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6243791"/>
        <c:crosses val="autoZero"/>
        <c:auto val="1"/>
        <c:lblAlgn val="ctr"/>
        <c:lblOffset val="100"/>
        <c:noMultiLvlLbl val="0"/>
      </c:catAx>
      <c:valAx>
        <c:axId val="1986243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($)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86943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2" name="Monthly Sales Trend">
          <a:extLst>
            <a:ext uri="{FF2B5EF4-FFF2-40B4-BE49-F238E27FC236}">
              <a16:creationId xmlns:a16="http://schemas.microsoft.com/office/drawing/2014/main" id="{B0E1A6E4-B49A-03C6-9370-E10F9A576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3" name="Sales by Region">
          <a:extLst>
            <a:ext uri="{FF2B5EF4-FFF2-40B4-BE49-F238E27FC236}">
              <a16:creationId xmlns:a16="http://schemas.microsoft.com/office/drawing/2014/main" id="{3FAEE9A9-734C-4053-A186-6063898502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41</xdr:row>
      <xdr:rowOff>0</xdr:rowOff>
    </xdr:from>
    <xdr:to>
      <xdr:col>12</xdr:col>
      <xdr:colOff>0</xdr:colOff>
      <xdr:row>58</xdr:row>
      <xdr:rowOff>0</xdr:rowOff>
    </xdr:to>
    <xdr:graphicFrame macro="">
      <xdr:nvGraphicFramePr>
        <xdr:cNvPr id="4" name="Sales by Product">
          <a:extLst>
            <a:ext uri="{FF2B5EF4-FFF2-40B4-BE49-F238E27FC236}">
              <a16:creationId xmlns:a16="http://schemas.microsoft.com/office/drawing/2014/main" id="{B33E640C-3474-97B4-662F-9057A79EB2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Monthly Sales vs Target">
          <a:extLst>
            <a:ext uri="{FF2B5EF4-FFF2-40B4-BE49-F238E27FC236}">
              <a16:creationId xmlns:a16="http://schemas.microsoft.com/office/drawing/2014/main" id="{1EB3A71B-F28E-444B-A10B-C9E85161F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3" name="Regional Sales vs Target">
          <a:extLst>
            <a:ext uri="{FF2B5EF4-FFF2-40B4-BE49-F238E27FC236}">
              <a16:creationId xmlns:a16="http://schemas.microsoft.com/office/drawing/2014/main" id="{74DC39CC-1C59-4B47-8432-D70B0E906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4" name="Sales by Product">
          <a:extLst>
            <a:ext uri="{FF2B5EF4-FFF2-40B4-BE49-F238E27FC236}">
              <a16:creationId xmlns:a16="http://schemas.microsoft.com/office/drawing/2014/main" id="{841F25D0-1D1F-41B3-A07E-B2CF43129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iti\Downloads\Excel%20Dashboard%20with%20Copilot.xlsx" TargetMode="External"/><Relationship Id="rId1" Type="http://schemas.openxmlformats.org/officeDocument/2006/relationships/externalLinkPath" Target="Excel%20Dashboard%20with%20Copil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shboard"/>
      <sheetName val="Sales Data"/>
      <sheetName val="Sales Data (2)"/>
    </sheetNames>
    <sheetDataSet>
      <sheetData sheetId="0"/>
      <sheetData sheetId="1">
        <row r="1">
          <cell r="L1" t="str">
            <v>Sales</v>
          </cell>
          <cell r="M1" t="str">
            <v>Target</v>
          </cell>
          <cell r="Q1" t="str">
            <v>Sales</v>
          </cell>
          <cell r="R1" t="str">
            <v>Target</v>
          </cell>
          <cell r="W1" t="str">
            <v>Sales</v>
          </cell>
        </row>
        <row r="2">
          <cell r="K2">
            <v>46023</v>
          </cell>
          <cell r="L2">
            <v>165500</v>
          </cell>
          <cell r="M2">
            <v>154000</v>
          </cell>
          <cell r="P2" t="str">
            <v>North</v>
          </cell>
          <cell r="Q2">
            <v>296000</v>
          </cell>
          <cell r="R2">
            <v>273000</v>
          </cell>
          <cell r="V2" t="str">
            <v>Laptop</v>
          </cell>
          <cell r="W2">
            <v>686000</v>
          </cell>
          <cell r="Y2">
            <v>0.25072886297376096</v>
          </cell>
          <cell r="AB2">
            <v>296000</v>
          </cell>
          <cell r="AC2">
            <v>273000</v>
          </cell>
          <cell r="AD2">
            <v>82600</v>
          </cell>
          <cell r="AE2">
            <v>1.0842490842490842</v>
          </cell>
        </row>
        <row r="3">
          <cell r="K3">
            <v>46054</v>
          </cell>
          <cell r="L3">
            <v>182500</v>
          </cell>
          <cell r="M3">
            <v>172000</v>
          </cell>
          <cell r="P3" t="str">
            <v>West</v>
          </cell>
          <cell r="Q3">
            <v>326500</v>
          </cell>
          <cell r="R3">
            <v>309000</v>
          </cell>
          <cell r="V3" t="str">
            <v>Monitor</v>
          </cell>
          <cell r="W3">
            <v>299000</v>
          </cell>
          <cell r="Y3">
            <v>0.27759197324414714</v>
          </cell>
          <cell r="AB3">
            <v>326500</v>
          </cell>
          <cell r="AC3">
            <v>309000</v>
          </cell>
          <cell r="AD3">
            <v>91600</v>
          </cell>
          <cell r="AE3">
            <v>1.0566343042071198</v>
          </cell>
        </row>
        <row r="4">
          <cell r="K4">
            <v>46082</v>
          </cell>
          <cell r="L4">
            <v>175500</v>
          </cell>
          <cell r="M4">
            <v>157000</v>
          </cell>
          <cell r="P4" t="str">
            <v>South</v>
          </cell>
          <cell r="Q4">
            <v>235000</v>
          </cell>
          <cell r="R4">
            <v>214000</v>
          </cell>
          <cell r="V4" t="str">
            <v>Keyboard</v>
          </cell>
          <cell r="W4">
            <v>101500</v>
          </cell>
          <cell r="Y4">
            <v>0.41083743842364534</v>
          </cell>
          <cell r="AB4">
            <v>235000</v>
          </cell>
          <cell r="AC4">
            <v>214000</v>
          </cell>
          <cell r="AD4">
            <v>71000</v>
          </cell>
          <cell r="AE4">
            <v>1.0981308411214954</v>
          </cell>
        </row>
        <row r="5">
          <cell r="K5">
            <v>46113</v>
          </cell>
          <cell r="L5">
            <v>209000</v>
          </cell>
          <cell r="M5">
            <v>195000</v>
          </cell>
          <cell r="P5" t="str">
            <v>East</v>
          </cell>
          <cell r="Q5">
            <v>300000</v>
          </cell>
          <cell r="R5">
            <v>274000</v>
          </cell>
          <cell r="V5" t="str">
            <v>Mouse</v>
          </cell>
          <cell r="W5">
            <v>71000</v>
          </cell>
          <cell r="Y5">
            <v>0.40140845070422537</v>
          </cell>
          <cell r="AB5">
            <v>300000</v>
          </cell>
          <cell r="AC5">
            <v>274000</v>
          </cell>
          <cell r="AD5">
            <v>80000</v>
          </cell>
          <cell r="AE5">
            <v>1.0948905109489051</v>
          </cell>
        </row>
        <row r="6">
          <cell r="K6">
            <v>46143</v>
          </cell>
          <cell r="L6">
            <v>184500</v>
          </cell>
          <cell r="M6">
            <v>172000</v>
          </cell>
        </row>
        <row r="7">
          <cell r="K7">
            <v>46174</v>
          </cell>
          <cell r="L7">
            <v>240500</v>
          </cell>
          <cell r="M7">
            <v>220000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D10942-027D-4233-BBA1-89F5A5D9F5E9}" name="SalesTable3" displayName="SalesTable3" ref="A1:I31" totalsRowShown="0" headerRowDxfId="13" dataDxfId="12" headerRowBorderDxfId="10" tableBorderDxfId="11" totalsRowBorderDxfId="9">
  <tableColumns count="9">
    <tableColumn id="1" xr3:uid="{AE4C257A-BDD3-46E5-851A-7DD612CF4038}" name="Order Date" dataDxfId="8"/>
    <tableColumn id="2" xr3:uid="{0367200E-3520-419B-ADAF-2637B0C72575}" name="Order ID" dataDxfId="7"/>
    <tableColumn id="3" xr3:uid="{E588EB52-2A73-4C9C-9FB0-8494684C07A6}" name="Product" dataDxfId="6"/>
    <tableColumn id="4" xr3:uid="{323DA942-33C8-4DCB-8C1D-8A682E113A9D}" name="Region" dataDxfId="5"/>
    <tableColumn id="5" xr3:uid="{2B994D68-7D02-45C1-B445-D4F6412E01E4}" name="Salesperson" dataDxfId="4"/>
    <tableColumn id="6" xr3:uid="{73B9A8BA-7BFC-4E32-BEE1-E5B734E2B02A}" name="Sales" dataDxfId="3"/>
    <tableColumn id="7" xr3:uid="{A32D6E41-3D2C-49DE-B742-34EAC9E032C1}" name="Cost" dataDxfId="2"/>
    <tableColumn id="8" xr3:uid="{1089FDBD-3EDA-425E-8B68-9A0DE4CE390A}" name="Profit" dataDxfId="1"/>
    <tableColumn id="9" xr3:uid="{0F75ED47-0425-4E72-912E-75D35F078552}" name="Target Sal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A8B2C-AFE5-4057-B766-BB407EA8E283}">
  <dimension ref="A1:L31"/>
  <sheetViews>
    <sheetView showGridLines="0" tabSelected="1" workbookViewId="0"/>
  </sheetViews>
  <sheetFormatPr defaultRowHeight="14.4" x14ac:dyDescent="0.3"/>
  <cols>
    <col min="1" max="1" width="9.5546875" customWidth="1"/>
    <col min="11" max="12" width="19.44140625" customWidth="1"/>
  </cols>
  <sheetData>
    <row r="1" spans="1:12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K1" s="29" t="s">
        <v>57</v>
      </c>
      <c r="L1" s="32"/>
    </row>
    <row r="2" spans="1:12" x14ac:dyDescent="0.3">
      <c r="A2" s="5">
        <v>46027</v>
      </c>
      <c r="B2" s="6" t="s">
        <v>9</v>
      </c>
      <c r="C2" s="6" t="s">
        <v>10</v>
      </c>
      <c r="D2" s="6" t="s">
        <v>11</v>
      </c>
      <c r="E2" s="6" t="s">
        <v>12</v>
      </c>
      <c r="F2" s="7">
        <v>55000</v>
      </c>
      <c r="G2" s="7">
        <v>42000</v>
      </c>
      <c r="H2" s="7">
        <v>13000</v>
      </c>
      <c r="I2" s="8">
        <v>50000</v>
      </c>
      <c r="K2" s="30" t="s">
        <v>55</v>
      </c>
      <c r="L2" s="33">
        <f>SUM(SalesTable3[Sales])</f>
        <v>1157500</v>
      </c>
    </row>
    <row r="3" spans="1:12" x14ac:dyDescent="0.3">
      <c r="A3" s="5">
        <v>46030</v>
      </c>
      <c r="B3" s="6" t="s">
        <v>13</v>
      </c>
      <c r="C3" s="6" t="s">
        <v>14</v>
      </c>
      <c r="D3" s="6" t="s">
        <v>15</v>
      </c>
      <c r="E3" s="6" t="s">
        <v>16</v>
      </c>
      <c r="F3" s="7">
        <v>28000</v>
      </c>
      <c r="G3" s="7">
        <v>21000</v>
      </c>
      <c r="H3" s="7">
        <v>7000</v>
      </c>
      <c r="I3" s="8">
        <v>30000</v>
      </c>
      <c r="K3" s="30" t="s">
        <v>58</v>
      </c>
      <c r="L3" s="33">
        <f>SUM(SalesTable3[Profit])</f>
        <v>325200</v>
      </c>
    </row>
    <row r="4" spans="1:12" x14ac:dyDescent="0.3">
      <c r="A4" s="5">
        <v>46034</v>
      </c>
      <c r="B4" s="6" t="s">
        <v>17</v>
      </c>
      <c r="C4" s="6" t="s">
        <v>18</v>
      </c>
      <c r="D4" s="6" t="s">
        <v>19</v>
      </c>
      <c r="E4" s="6" t="s">
        <v>20</v>
      </c>
      <c r="F4" s="7">
        <v>12000</v>
      </c>
      <c r="G4" s="7">
        <v>7500</v>
      </c>
      <c r="H4" s="7">
        <v>4500</v>
      </c>
      <c r="I4" s="8">
        <v>10000</v>
      </c>
      <c r="K4" s="30" t="s">
        <v>59</v>
      </c>
      <c r="L4" s="33">
        <f>AVERAGE(SalesTable3[Sales])</f>
        <v>38583.333333333336</v>
      </c>
    </row>
    <row r="5" spans="1:12" x14ac:dyDescent="0.3">
      <c r="A5" s="5">
        <v>46040</v>
      </c>
      <c r="B5" s="6" t="s">
        <v>21</v>
      </c>
      <c r="C5" s="6" t="s">
        <v>10</v>
      </c>
      <c r="D5" s="6" t="s">
        <v>22</v>
      </c>
      <c r="E5" s="6" t="s">
        <v>23</v>
      </c>
      <c r="F5" s="7">
        <v>62000</v>
      </c>
      <c r="G5" s="7">
        <v>47000</v>
      </c>
      <c r="H5" s="7">
        <v>15000</v>
      </c>
      <c r="I5" s="8">
        <v>55000</v>
      </c>
      <c r="K5" s="31" t="s">
        <v>60</v>
      </c>
      <c r="L5" s="34">
        <f>COUNTA(SalesTable3[Order ID])</f>
        <v>30</v>
      </c>
    </row>
    <row r="6" spans="1:12" x14ac:dyDescent="0.3">
      <c r="A6" s="5">
        <v>46047</v>
      </c>
      <c r="B6" s="6" t="s">
        <v>24</v>
      </c>
      <c r="C6" s="6" t="s">
        <v>25</v>
      </c>
      <c r="D6" s="6" t="s">
        <v>11</v>
      </c>
      <c r="E6" s="6" t="s">
        <v>12</v>
      </c>
      <c r="F6" s="7">
        <v>8500</v>
      </c>
      <c r="G6" s="7">
        <v>5200</v>
      </c>
      <c r="H6" s="7">
        <v>3300</v>
      </c>
      <c r="I6" s="8">
        <v>9000</v>
      </c>
    </row>
    <row r="7" spans="1:12" x14ac:dyDescent="0.3">
      <c r="A7" s="5">
        <v>46056</v>
      </c>
      <c r="B7" s="6" t="s">
        <v>26</v>
      </c>
      <c r="C7" s="6" t="s">
        <v>14</v>
      </c>
      <c r="D7" s="6" t="s">
        <v>19</v>
      </c>
      <c r="E7" s="6" t="s">
        <v>20</v>
      </c>
      <c r="F7" s="7">
        <v>32000</v>
      </c>
      <c r="G7" s="7">
        <v>23500</v>
      </c>
      <c r="H7" s="7">
        <v>8500</v>
      </c>
      <c r="I7" s="8">
        <v>30000</v>
      </c>
    </row>
    <row r="8" spans="1:12" x14ac:dyDescent="0.3">
      <c r="A8" s="5">
        <v>46060</v>
      </c>
      <c r="B8" s="6" t="s">
        <v>27</v>
      </c>
      <c r="C8" s="6" t="s">
        <v>10</v>
      </c>
      <c r="D8" s="6" t="s">
        <v>15</v>
      </c>
      <c r="E8" s="6" t="s">
        <v>16</v>
      </c>
      <c r="F8" s="7">
        <v>58000</v>
      </c>
      <c r="G8" s="7">
        <v>44000</v>
      </c>
      <c r="H8" s="7">
        <v>14000</v>
      </c>
      <c r="I8" s="8">
        <v>60000</v>
      </c>
    </row>
    <row r="9" spans="1:12" x14ac:dyDescent="0.3">
      <c r="A9" s="5">
        <v>46067</v>
      </c>
      <c r="B9" s="6" t="s">
        <v>28</v>
      </c>
      <c r="C9" s="6" t="s">
        <v>18</v>
      </c>
      <c r="D9" s="6" t="s">
        <v>22</v>
      </c>
      <c r="E9" s="6" t="s">
        <v>23</v>
      </c>
      <c r="F9" s="7">
        <v>15000</v>
      </c>
      <c r="G9" s="7">
        <v>9000</v>
      </c>
      <c r="H9" s="7">
        <v>6000</v>
      </c>
      <c r="I9" s="8">
        <v>12000</v>
      </c>
    </row>
    <row r="10" spans="1:12" x14ac:dyDescent="0.3">
      <c r="A10" s="5">
        <v>46074</v>
      </c>
      <c r="B10" s="6" t="s">
        <v>29</v>
      </c>
      <c r="C10" s="6" t="s">
        <v>25</v>
      </c>
      <c r="D10" s="6" t="s">
        <v>11</v>
      </c>
      <c r="E10" s="6" t="s">
        <v>12</v>
      </c>
      <c r="F10" s="7">
        <v>10500</v>
      </c>
      <c r="G10" s="7">
        <v>6400</v>
      </c>
      <c r="H10" s="7">
        <v>4100</v>
      </c>
      <c r="I10" s="8">
        <v>10000</v>
      </c>
    </row>
    <row r="11" spans="1:12" x14ac:dyDescent="0.3">
      <c r="A11" s="5">
        <v>46080</v>
      </c>
      <c r="B11" s="6" t="s">
        <v>30</v>
      </c>
      <c r="C11" s="6" t="s">
        <v>10</v>
      </c>
      <c r="D11" s="6" t="s">
        <v>19</v>
      </c>
      <c r="E11" s="6" t="s">
        <v>20</v>
      </c>
      <c r="F11" s="7">
        <v>67000</v>
      </c>
      <c r="G11" s="7">
        <v>50000</v>
      </c>
      <c r="H11" s="7">
        <v>17000</v>
      </c>
      <c r="I11" s="8">
        <v>60000</v>
      </c>
    </row>
    <row r="12" spans="1:12" x14ac:dyDescent="0.3">
      <c r="A12" s="5">
        <v>46085</v>
      </c>
      <c r="B12" s="6" t="s">
        <v>31</v>
      </c>
      <c r="C12" s="6" t="s">
        <v>14</v>
      </c>
      <c r="D12" s="6" t="s">
        <v>22</v>
      </c>
      <c r="E12" s="6" t="s">
        <v>23</v>
      </c>
      <c r="F12" s="7">
        <v>35000</v>
      </c>
      <c r="G12" s="7">
        <v>25500</v>
      </c>
      <c r="H12" s="7">
        <v>9500</v>
      </c>
      <c r="I12" s="8">
        <v>32000</v>
      </c>
    </row>
    <row r="13" spans="1:12" x14ac:dyDescent="0.3">
      <c r="A13" s="5">
        <v>46091</v>
      </c>
      <c r="B13" s="6" t="s">
        <v>32</v>
      </c>
      <c r="C13" s="6" t="s">
        <v>18</v>
      </c>
      <c r="D13" s="6" t="s">
        <v>15</v>
      </c>
      <c r="E13" s="6" t="s">
        <v>16</v>
      </c>
      <c r="F13" s="7">
        <v>18000</v>
      </c>
      <c r="G13" s="7">
        <v>10500</v>
      </c>
      <c r="H13" s="7">
        <v>7500</v>
      </c>
      <c r="I13" s="8">
        <v>15000</v>
      </c>
    </row>
    <row r="14" spans="1:12" x14ac:dyDescent="0.3">
      <c r="A14" s="5">
        <v>46097</v>
      </c>
      <c r="B14" s="6" t="s">
        <v>33</v>
      </c>
      <c r="C14" s="6" t="s">
        <v>10</v>
      </c>
      <c r="D14" s="6" t="s">
        <v>11</v>
      </c>
      <c r="E14" s="6" t="s">
        <v>12</v>
      </c>
      <c r="F14" s="7">
        <v>72000</v>
      </c>
      <c r="G14" s="7">
        <v>54000</v>
      </c>
      <c r="H14" s="7">
        <v>18000</v>
      </c>
      <c r="I14" s="8">
        <v>65000</v>
      </c>
    </row>
    <row r="15" spans="1:12" x14ac:dyDescent="0.3">
      <c r="A15" s="5">
        <v>46103</v>
      </c>
      <c r="B15" s="6" t="s">
        <v>34</v>
      </c>
      <c r="C15" s="6" t="s">
        <v>25</v>
      </c>
      <c r="D15" s="6" t="s">
        <v>19</v>
      </c>
      <c r="E15" s="6" t="s">
        <v>20</v>
      </c>
      <c r="F15" s="7">
        <v>11500</v>
      </c>
      <c r="G15" s="7">
        <v>7000</v>
      </c>
      <c r="H15" s="7">
        <v>4500</v>
      </c>
      <c r="I15" s="8">
        <v>10000</v>
      </c>
    </row>
    <row r="16" spans="1:12" x14ac:dyDescent="0.3">
      <c r="A16" s="5">
        <v>46110</v>
      </c>
      <c r="B16" s="6" t="s">
        <v>35</v>
      </c>
      <c r="C16" s="6" t="s">
        <v>14</v>
      </c>
      <c r="D16" s="6" t="s">
        <v>15</v>
      </c>
      <c r="E16" s="6" t="s">
        <v>16</v>
      </c>
      <c r="F16" s="7">
        <v>39000</v>
      </c>
      <c r="G16" s="7">
        <v>28000</v>
      </c>
      <c r="H16" s="7">
        <v>11000</v>
      </c>
      <c r="I16" s="8">
        <v>35000</v>
      </c>
    </row>
    <row r="17" spans="1:9" x14ac:dyDescent="0.3">
      <c r="A17" s="5">
        <v>46117</v>
      </c>
      <c r="B17" s="6" t="s">
        <v>36</v>
      </c>
      <c r="C17" s="6" t="s">
        <v>10</v>
      </c>
      <c r="D17" s="6" t="s">
        <v>22</v>
      </c>
      <c r="E17" s="6" t="s">
        <v>23</v>
      </c>
      <c r="F17" s="7">
        <v>69000</v>
      </c>
      <c r="G17" s="7">
        <v>51000</v>
      </c>
      <c r="H17" s="7">
        <v>18000</v>
      </c>
      <c r="I17" s="8">
        <v>65000</v>
      </c>
    </row>
    <row r="18" spans="1:9" x14ac:dyDescent="0.3">
      <c r="A18" s="5">
        <v>46123</v>
      </c>
      <c r="B18" s="6" t="s">
        <v>37</v>
      </c>
      <c r="C18" s="6" t="s">
        <v>18</v>
      </c>
      <c r="D18" s="6" t="s">
        <v>11</v>
      </c>
      <c r="E18" s="6" t="s">
        <v>12</v>
      </c>
      <c r="F18" s="7">
        <v>16500</v>
      </c>
      <c r="G18" s="7">
        <v>9800</v>
      </c>
      <c r="H18" s="7">
        <v>6700</v>
      </c>
      <c r="I18" s="8">
        <v>15000</v>
      </c>
    </row>
    <row r="19" spans="1:9" x14ac:dyDescent="0.3">
      <c r="A19" s="5">
        <v>46130</v>
      </c>
      <c r="B19" s="6" t="s">
        <v>38</v>
      </c>
      <c r="C19" s="6" t="s">
        <v>14</v>
      </c>
      <c r="D19" s="6" t="s">
        <v>19</v>
      </c>
      <c r="E19" s="6" t="s">
        <v>20</v>
      </c>
      <c r="F19" s="7">
        <v>36000</v>
      </c>
      <c r="G19" s="7">
        <v>26000</v>
      </c>
      <c r="H19" s="7">
        <v>10000</v>
      </c>
      <c r="I19" s="8">
        <v>34000</v>
      </c>
    </row>
    <row r="20" spans="1:9" x14ac:dyDescent="0.3">
      <c r="A20" s="5">
        <v>46136</v>
      </c>
      <c r="B20" s="6" t="s">
        <v>39</v>
      </c>
      <c r="C20" s="6" t="s">
        <v>25</v>
      </c>
      <c r="D20" s="6" t="s">
        <v>15</v>
      </c>
      <c r="E20" s="6" t="s">
        <v>16</v>
      </c>
      <c r="F20" s="7">
        <v>12500</v>
      </c>
      <c r="G20" s="7">
        <v>7400</v>
      </c>
      <c r="H20" s="7">
        <v>5100</v>
      </c>
      <c r="I20" s="8">
        <v>11000</v>
      </c>
    </row>
    <row r="21" spans="1:9" x14ac:dyDescent="0.3">
      <c r="A21" s="5">
        <v>46142</v>
      </c>
      <c r="B21" s="6" t="s">
        <v>40</v>
      </c>
      <c r="C21" s="6" t="s">
        <v>10</v>
      </c>
      <c r="D21" s="6" t="s">
        <v>11</v>
      </c>
      <c r="E21" s="6" t="s">
        <v>12</v>
      </c>
      <c r="F21" s="7">
        <v>75000</v>
      </c>
      <c r="G21" s="7">
        <v>56000</v>
      </c>
      <c r="H21" s="7">
        <v>19000</v>
      </c>
      <c r="I21" s="8">
        <v>70000</v>
      </c>
    </row>
    <row r="22" spans="1:9" x14ac:dyDescent="0.3">
      <c r="A22" s="5">
        <v>46148</v>
      </c>
      <c r="B22" s="6" t="s">
        <v>41</v>
      </c>
      <c r="C22" s="6" t="s">
        <v>14</v>
      </c>
      <c r="D22" s="6" t="s">
        <v>22</v>
      </c>
      <c r="E22" s="6" t="s">
        <v>23</v>
      </c>
      <c r="F22" s="7">
        <v>41000</v>
      </c>
      <c r="G22" s="7">
        <v>29500</v>
      </c>
      <c r="H22" s="7">
        <v>11500</v>
      </c>
      <c r="I22" s="8">
        <v>38000</v>
      </c>
    </row>
    <row r="23" spans="1:9" x14ac:dyDescent="0.3">
      <c r="A23" s="5">
        <v>46154</v>
      </c>
      <c r="B23" s="6" t="s">
        <v>42</v>
      </c>
      <c r="C23" s="6" t="s">
        <v>18</v>
      </c>
      <c r="D23" s="6" t="s">
        <v>19</v>
      </c>
      <c r="E23" s="6" t="s">
        <v>20</v>
      </c>
      <c r="F23" s="7">
        <v>19000</v>
      </c>
      <c r="G23" s="7">
        <v>11000</v>
      </c>
      <c r="H23" s="7">
        <v>8000</v>
      </c>
      <c r="I23" s="8">
        <v>17000</v>
      </c>
    </row>
    <row r="24" spans="1:9" x14ac:dyDescent="0.3">
      <c r="A24" s="5">
        <v>46160</v>
      </c>
      <c r="B24" s="6" t="s">
        <v>43</v>
      </c>
      <c r="C24" s="6" t="s">
        <v>10</v>
      </c>
      <c r="D24" s="6" t="s">
        <v>15</v>
      </c>
      <c r="E24" s="6" t="s">
        <v>16</v>
      </c>
      <c r="F24" s="7">
        <v>68000</v>
      </c>
      <c r="G24" s="7">
        <v>51000</v>
      </c>
      <c r="H24" s="7">
        <v>17000</v>
      </c>
      <c r="I24" s="8">
        <v>65000</v>
      </c>
    </row>
    <row r="25" spans="1:9" x14ac:dyDescent="0.3">
      <c r="A25" s="5">
        <v>46166</v>
      </c>
      <c r="B25" s="6" t="s">
        <v>44</v>
      </c>
      <c r="C25" s="6" t="s">
        <v>25</v>
      </c>
      <c r="D25" s="6" t="s">
        <v>11</v>
      </c>
      <c r="E25" s="6" t="s">
        <v>12</v>
      </c>
      <c r="F25" s="7">
        <v>13500</v>
      </c>
      <c r="G25" s="7">
        <v>8000</v>
      </c>
      <c r="H25" s="7">
        <v>5500</v>
      </c>
      <c r="I25" s="8">
        <v>12000</v>
      </c>
    </row>
    <row r="26" spans="1:9" x14ac:dyDescent="0.3">
      <c r="A26" s="5">
        <v>46172</v>
      </c>
      <c r="B26" s="6" t="s">
        <v>45</v>
      </c>
      <c r="C26" s="6" t="s">
        <v>14</v>
      </c>
      <c r="D26" s="6" t="s">
        <v>19</v>
      </c>
      <c r="E26" s="6" t="s">
        <v>20</v>
      </c>
      <c r="F26" s="7">
        <v>43000</v>
      </c>
      <c r="G26" s="7">
        <v>30500</v>
      </c>
      <c r="H26" s="7">
        <v>12500</v>
      </c>
      <c r="I26" s="8">
        <v>40000</v>
      </c>
    </row>
    <row r="27" spans="1:9" x14ac:dyDescent="0.3">
      <c r="A27" s="5">
        <v>46178</v>
      </c>
      <c r="B27" s="6" t="s">
        <v>46</v>
      </c>
      <c r="C27" s="6" t="s">
        <v>10</v>
      </c>
      <c r="D27" s="6" t="s">
        <v>22</v>
      </c>
      <c r="E27" s="6" t="s">
        <v>23</v>
      </c>
      <c r="F27" s="7">
        <v>78000</v>
      </c>
      <c r="G27" s="7">
        <v>58000</v>
      </c>
      <c r="H27" s="7">
        <v>20000</v>
      </c>
      <c r="I27" s="8">
        <v>72000</v>
      </c>
    </row>
    <row r="28" spans="1:9" x14ac:dyDescent="0.3">
      <c r="A28" s="5">
        <v>46184</v>
      </c>
      <c r="B28" s="6" t="s">
        <v>47</v>
      </c>
      <c r="C28" s="6" t="s">
        <v>18</v>
      </c>
      <c r="D28" s="6" t="s">
        <v>15</v>
      </c>
      <c r="E28" s="6" t="s">
        <v>16</v>
      </c>
      <c r="F28" s="7">
        <v>21000</v>
      </c>
      <c r="G28" s="7">
        <v>12000</v>
      </c>
      <c r="H28" s="7">
        <v>9000</v>
      </c>
      <c r="I28" s="8">
        <v>18000</v>
      </c>
    </row>
    <row r="29" spans="1:9" x14ac:dyDescent="0.3">
      <c r="A29" s="5">
        <v>46190</v>
      </c>
      <c r="B29" s="6" t="s">
        <v>48</v>
      </c>
      <c r="C29" s="6" t="s">
        <v>14</v>
      </c>
      <c r="D29" s="6" t="s">
        <v>11</v>
      </c>
      <c r="E29" s="6" t="s">
        <v>12</v>
      </c>
      <c r="F29" s="7">
        <v>45000</v>
      </c>
      <c r="G29" s="7">
        <v>32000</v>
      </c>
      <c r="H29" s="7">
        <v>13000</v>
      </c>
      <c r="I29" s="8">
        <v>42000</v>
      </c>
    </row>
    <row r="30" spans="1:9" x14ac:dyDescent="0.3">
      <c r="A30" s="5">
        <v>46196</v>
      </c>
      <c r="B30" s="6" t="s">
        <v>49</v>
      </c>
      <c r="C30" s="6" t="s">
        <v>25</v>
      </c>
      <c r="D30" s="6" t="s">
        <v>19</v>
      </c>
      <c r="E30" s="6" t="s">
        <v>20</v>
      </c>
      <c r="F30" s="7">
        <v>14500</v>
      </c>
      <c r="G30" s="7">
        <v>8500</v>
      </c>
      <c r="H30" s="7">
        <v>6000</v>
      </c>
      <c r="I30" s="8">
        <v>13000</v>
      </c>
    </row>
    <row r="31" spans="1:9" x14ac:dyDescent="0.3">
      <c r="A31" s="9">
        <v>46202</v>
      </c>
      <c r="B31" s="10" t="s">
        <v>50</v>
      </c>
      <c r="C31" s="10" t="s">
        <v>10</v>
      </c>
      <c r="D31" s="10" t="s">
        <v>15</v>
      </c>
      <c r="E31" s="10" t="s">
        <v>16</v>
      </c>
      <c r="F31" s="11">
        <v>82000</v>
      </c>
      <c r="G31" s="11">
        <v>61000</v>
      </c>
      <c r="H31" s="11">
        <v>21000</v>
      </c>
      <c r="I31" s="12">
        <v>75000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1911-0C3D-4E0A-9381-495FAF6C5915}">
  <dimension ref="A1:L46"/>
  <sheetViews>
    <sheetView showGridLines="0" zoomScale="70" zoomScaleNormal="70" workbookViewId="0">
      <selection sqref="A1:L1"/>
    </sheetView>
  </sheetViews>
  <sheetFormatPr defaultRowHeight="14.4" x14ac:dyDescent="0.3"/>
  <cols>
    <col min="1" max="1" width="17.5546875" customWidth="1"/>
    <col min="2" max="2" width="18.5546875" customWidth="1"/>
    <col min="3" max="3" width="3.33203125" customWidth="1"/>
    <col min="4" max="12" width="13.33203125" customWidth="1"/>
  </cols>
  <sheetData>
    <row r="1" spans="1:12" ht="31.95" customHeight="1" x14ac:dyDescent="0.45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3">
      <c r="A2" s="22" t="s">
        <v>52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15" t="s">
        <v>53</v>
      </c>
      <c r="B4" s="18" t="s">
        <v>5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3">
      <c r="A5" s="16">
        <v>46023</v>
      </c>
      <c r="B5" s="19">
        <f>SUMIFS(SalesTable3[Sales],SalesTable3[Order Date],"&gt;="&amp;A5,SalesTable3[Order Date],"&lt;"&amp;EDATE(A5,1))</f>
        <v>165500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x14ac:dyDescent="0.3">
      <c r="A6" s="16">
        <v>46054</v>
      </c>
      <c r="B6" s="19">
        <f>SUMIFS(SalesTable3[Sales],SalesTable3[Order Date],"&gt;="&amp;A6,SalesTable3[Order Date],"&lt;"&amp;EDATE(A6,1))</f>
        <v>182500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x14ac:dyDescent="0.3">
      <c r="A7" s="16">
        <v>46082</v>
      </c>
      <c r="B7" s="19">
        <f>SUMIFS(SalesTable3[Sales],SalesTable3[Order Date],"&gt;="&amp;A7,SalesTable3[Order Date],"&lt;"&amp;EDATE(A7,1))</f>
        <v>175500</v>
      </c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6">
        <v>46113</v>
      </c>
      <c r="B8" s="19">
        <f>SUMIFS(SalesTable3[Sales],SalesTable3[Order Date],"&gt;="&amp;A8,SalesTable3[Order Date],"&lt;"&amp;EDATE(A8,1))</f>
        <v>209000</v>
      </c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6">
        <v>46143</v>
      </c>
      <c r="B9" s="19">
        <f>SUMIFS(SalesTable3[Sales],SalesTable3[Order Date],"&gt;="&amp;A9,SalesTable3[Order Date],"&lt;"&amp;EDATE(A9,1))</f>
        <v>184500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3">
      <c r="A10" s="17">
        <v>46174</v>
      </c>
      <c r="B10" s="20">
        <f>SUMIFS(SalesTable3[Sales],SalesTable3[Order Date],"&gt;="&amp;A10,SalesTable3[Order Date],"&lt;"&amp;EDATE(A10,1))</f>
        <v>240500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21" spans="1:12" ht="24" customHeight="1" x14ac:dyDescent="0.3">
      <c r="A21" s="24" t="s">
        <v>54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3" spans="1:12" x14ac:dyDescent="0.3">
      <c r="A23" s="25" t="s">
        <v>3</v>
      </c>
      <c r="B23" s="28" t="s">
        <v>55</v>
      </c>
    </row>
    <row r="24" spans="1:12" x14ac:dyDescent="0.3">
      <c r="A24" s="26" t="s">
        <v>22</v>
      </c>
      <c r="B24" s="19">
        <f>SUMIF(SalesTable3[Region],A24,SalesTable3[Sales])</f>
        <v>300000</v>
      </c>
    </row>
    <row r="25" spans="1:12" x14ac:dyDescent="0.3">
      <c r="A25" s="26" t="s">
        <v>11</v>
      </c>
      <c r="B25" s="19">
        <f>SUMIF(SalesTable3[Region],A25,SalesTable3[Sales])</f>
        <v>296000</v>
      </c>
    </row>
    <row r="26" spans="1:12" x14ac:dyDescent="0.3">
      <c r="A26" s="26" t="s">
        <v>19</v>
      </c>
      <c r="B26" s="19">
        <f>SUMIF(SalesTable3[Region],A26,SalesTable3[Sales])</f>
        <v>235000</v>
      </c>
    </row>
    <row r="27" spans="1:12" x14ac:dyDescent="0.3">
      <c r="A27" s="27" t="s">
        <v>15</v>
      </c>
      <c r="B27" s="20">
        <f>SUMIF(SalesTable3[Region],A27,SalesTable3[Sales])</f>
        <v>326500</v>
      </c>
    </row>
    <row r="40" spans="1:12" ht="24" customHeight="1" x14ac:dyDescent="0.3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2" spans="1:12" x14ac:dyDescent="0.3">
      <c r="A42" s="25" t="s">
        <v>2</v>
      </c>
      <c r="B42" s="28" t="s">
        <v>55</v>
      </c>
    </row>
    <row r="43" spans="1:12" x14ac:dyDescent="0.3">
      <c r="A43" s="26" t="s">
        <v>18</v>
      </c>
      <c r="B43" s="19">
        <f>SUMIF(SalesTable3[Product],A43,SalesTable3[Sales])</f>
        <v>101500</v>
      </c>
    </row>
    <row r="44" spans="1:12" x14ac:dyDescent="0.3">
      <c r="A44" s="26" t="s">
        <v>10</v>
      </c>
      <c r="B44" s="19">
        <f>SUMIF(SalesTable3[Product],A44,SalesTable3[Sales])</f>
        <v>686000</v>
      </c>
    </row>
    <row r="45" spans="1:12" x14ac:dyDescent="0.3">
      <c r="A45" s="26" t="s">
        <v>14</v>
      </c>
      <c r="B45" s="19">
        <f>SUMIF(SalesTable3[Product],A45,SalesTable3[Sales])</f>
        <v>299000</v>
      </c>
    </row>
    <row r="46" spans="1:12" x14ac:dyDescent="0.3">
      <c r="A46" s="27" t="s">
        <v>25</v>
      </c>
      <c r="B46" s="20">
        <f>SUMIF(SalesTable3[Product],A46,SalesTable3[Sales])</f>
        <v>71000</v>
      </c>
    </row>
  </sheetData>
  <mergeCells count="4">
    <mergeCell ref="A1:L1"/>
    <mergeCell ref="A2:L2"/>
    <mergeCell ref="A21:L21"/>
    <mergeCell ref="A40:L4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6F70-D59F-4343-920C-6DA38E12A21E}">
  <dimension ref="A1:L39"/>
  <sheetViews>
    <sheetView showGridLines="0" workbookViewId="0">
      <selection sqref="A1:L1"/>
    </sheetView>
  </sheetViews>
  <sheetFormatPr defaultRowHeight="14.4" x14ac:dyDescent="0.3"/>
  <cols>
    <col min="1" max="12" width="12" customWidth="1"/>
  </cols>
  <sheetData>
    <row r="1" spans="1:12" ht="23.4" x14ac:dyDescent="0.3">
      <c r="A1" s="35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9.95" customHeight="1" x14ac:dyDescent="0.3">
      <c r="A2" s="36" t="s">
        <v>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4" spans="1:12" ht="28.8" x14ac:dyDescent="0.3">
      <c r="A4" s="37">
        <f>SUM([1]!SalesTable[Sales])</f>
        <v>1157500</v>
      </c>
      <c r="B4" s="37"/>
      <c r="C4" s="37"/>
      <c r="D4" s="37">
        <f>SUM([1]!SalesTable[Profit])</f>
        <v>325200</v>
      </c>
      <c r="E4" s="37"/>
      <c r="F4" s="37"/>
      <c r="G4" s="38">
        <f>SUM([1]!SalesTable[Profit])/SUM([1]!SalesTable[Sales])</f>
        <v>0.28095032397408209</v>
      </c>
      <c r="H4" s="38"/>
      <c r="I4" s="38"/>
      <c r="J4" s="38">
        <f>SUM([1]!SalesTable[Sales])/SUM([1]!SalesTable[Target Sales])</f>
        <v>1.0817757009345794</v>
      </c>
      <c r="K4" s="39"/>
      <c r="L4" s="39"/>
    </row>
    <row r="5" spans="1:12" ht="19.95" customHeight="1" x14ac:dyDescent="0.3">
      <c r="A5" s="40" t="s">
        <v>63</v>
      </c>
      <c r="B5" s="40"/>
      <c r="C5" s="40"/>
      <c r="D5" s="40" t="s">
        <v>64</v>
      </c>
      <c r="E5" s="40"/>
      <c r="F5" s="40"/>
      <c r="G5" s="40" t="s">
        <v>65</v>
      </c>
      <c r="H5" s="40"/>
      <c r="I5" s="40"/>
      <c r="J5" s="40" t="s">
        <v>66</v>
      </c>
      <c r="K5" s="40"/>
      <c r="L5" s="40"/>
    </row>
    <row r="7" spans="1:12" ht="23.4" x14ac:dyDescent="0.3">
      <c r="A7" s="41">
        <f>COUNTA([1]!SalesTable[Order ID])</f>
        <v>30</v>
      </c>
      <c r="B7" s="42"/>
      <c r="C7" s="42"/>
      <c r="D7" s="43">
        <f>SUM([1]!SalesTable[Sales])/COUNTA([1]!SalesTable[Order ID])</f>
        <v>38583.333333333336</v>
      </c>
      <c r="E7" s="43"/>
      <c r="F7" s="43"/>
      <c r="G7" s="43">
        <f>MAX('[1]Sales Data'!W2:W5)</f>
        <v>686000</v>
      </c>
      <c r="H7" s="42"/>
      <c r="I7" s="42"/>
      <c r="J7" s="44" cm="1">
        <f t="array" ref="J7">MAX('[1]Sales Data'!Q2:Q5-'[1]Sales Data'!R2:R5)</f>
        <v>26000</v>
      </c>
      <c r="K7" s="42"/>
      <c r="L7" s="42"/>
    </row>
    <row r="8" spans="1:12" ht="19.95" customHeight="1" x14ac:dyDescent="0.3">
      <c r="A8" s="45" t="s">
        <v>67</v>
      </c>
      <c r="B8" s="45"/>
      <c r="C8" s="45"/>
      <c r="D8" s="45" t="s">
        <v>68</v>
      </c>
      <c r="E8" s="45"/>
      <c r="F8" s="45"/>
      <c r="G8" s="45" t="str">
        <f>"TOP PRODUCT • "&amp;INDEX('[1]Sales Data'!V2:V5,MATCH(MAX('[1]Sales Data'!W2:W5),'[1]Sales Data'!W2:W5,0))</f>
        <v>TOP PRODUCT • Laptop</v>
      </c>
      <c r="H8" s="45"/>
      <c r="I8" s="45"/>
      <c r="J8" s="45" t="str" cm="1">
        <f t="array" ref="J8">"BEST REGION VARIANCE • "&amp;INDEX('[1]Sales Data'!P2:P5,MATCH(MAX('[1]Sales Data'!Q2:Q5-'[1]Sales Data'!R2:R5),'[1]Sales Data'!Q2:Q5-'[1]Sales Data'!R2:R5,0))</f>
        <v>BEST REGION VARIANCE • East</v>
      </c>
      <c r="K8" s="45"/>
      <c r="L8" s="45"/>
    </row>
    <row r="11" spans="1:12" x14ac:dyDescent="0.3">
      <c r="A11" s="46" t="s">
        <v>69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 ht="22.05" customHeight="1" x14ac:dyDescent="0.3">
      <c r="A12" s="47" t="str">
        <f>"Sales reached "&amp;TEXT(A4,"$#,##0")&amp;" with "&amp;TEXT(D4,"$#,##0")&amp;" profit ("&amp;TEXT(G4,"0.0%")&amp;" margin) and "&amp;TEXT(J4,"0.0%")&amp;" target attainment. Monthly sales peaked in "&amp;TEXT(INDEX('[1]Sales Data'!K2:K7,MATCH(MAX('[1]Sales Data'!L2:L7),'[1]Sales Data'!L2:L7,0)),"mmmm")&amp;" at "&amp;TEXT(MAX('[1]Sales Data'!L2:L7),"$#,##0")&amp;", "&amp;TEXT(MAX('[1]Sales Data'!L2:L7)/'[1]Sales Data'!L2-1,"0.0%")&amp;" above January. "&amp;G8&amp;" supplied the most revenue, but "&amp;INDEX('[1]Sales Data'!V2:V5,MATCH(MAX('[1]Sales Data'!Y2:Y5),'[1]Sales Data'!Y2:Y5,0))&amp;" had the strongest product margin at "&amp;TEXT(MAX('[1]Sales Data'!Y2:Y5),"0.0%")&amp;". "&amp;J8&amp;" led absolute target outperformance."</f>
        <v>Sales reached $1,157,500 with $325,200 profit (28.1% margin) and 108.2% target attainment. Monthly sales peaked in June at $240,500, 45.3% above January. TOP PRODUCT • Laptop supplied the most revenue, but Keyboard had the strongest product margin at 41.1%. BEST REGION VARIANCE • East led absolute target outperformance.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ht="22.0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22.0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34" spans="8:12" x14ac:dyDescent="0.3">
      <c r="H34" s="46" t="s">
        <v>70</v>
      </c>
      <c r="I34" s="46"/>
      <c r="J34" s="46"/>
      <c r="K34" s="46"/>
      <c r="L34" s="46"/>
    </row>
    <row r="35" spans="8:12" x14ac:dyDescent="0.3">
      <c r="H35" s="48" t="s">
        <v>4</v>
      </c>
      <c r="I35" s="49" t="s">
        <v>5</v>
      </c>
      <c r="J35" s="49" t="s">
        <v>71</v>
      </c>
      <c r="K35" s="49" t="s">
        <v>7</v>
      </c>
      <c r="L35" s="50" t="s">
        <v>72</v>
      </c>
    </row>
    <row r="36" spans="8:12" x14ac:dyDescent="0.3">
      <c r="H36" s="51" t="s">
        <v>12</v>
      </c>
      <c r="I36" s="52">
        <f>'[1]Sales Data'!AB2</f>
        <v>296000</v>
      </c>
      <c r="J36" s="52">
        <f>'[1]Sales Data'!AC2</f>
        <v>273000</v>
      </c>
      <c r="K36" s="52">
        <f>'[1]Sales Data'!AD2</f>
        <v>82600</v>
      </c>
      <c r="L36" s="53">
        <f>'[1]Sales Data'!AE2</f>
        <v>1.0842490842490842</v>
      </c>
    </row>
    <row r="37" spans="8:12" x14ac:dyDescent="0.3">
      <c r="H37" s="54" t="s">
        <v>16</v>
      </c>
      <c r="I37" s="13">
        <f>'[1]Sales Data'!AB3</f>
        <v>326500</v>
      </c>
      <c r="J37" s="13">
        <f>'[1]Sales Data'!AC3</f>
        <v>309000</v>
      </c>
      <c r="K37" s="13">
        <f>'[1]Sales Data'!AD3</f>
        <v>91600</v>
      </c>
      <c r="L37" s="55">
        <f>'[1]Sales Data'!AE3</f>
        <v>1.0566343042071198</v>
      </c>
    </row>
    <row r="38" spans="8:12" x14ac:dyDescent="0.3">
      <c r="H38" s="51" t="s">
        <v>20</v>
      </c>
      <c r="I38" s="52">
        <f>'[1]Sales Data'!AB4</f>
        <v>235000</v>
      </c>
      <c r="J38" s="52">
        <f>'[1]Sales Data'!AC4</f>
        <v>214000</v>
      </c>
      <c r="K38" s="52">
        <f>'[1]Sales Data'!AD4</f>
        <v>71000</v>
      </c>
      <c r="L38" s="53">
        <f>'[1]Sales Data'!AE4</f>
        <v>1.0981308411214954</v>
      </c>
    </row>
    <row r="39" spans="8:12" x14ac:dyDescent="0.3">
      <c r="H39" s="56" t="s">
        <v>23</v>
      </c>
      <c r="I39" s="14">
        <f>'[1]Sales Data'!AB5</f>
        <v>300000</v>
      </c>
      <c r="J39" s="14">
        <f>'[1]Sales Data'!AC5</f>
        <v>274000</v>
      </c>
      <c r="K39" s="14">
        <f>'[1]Sales Data'!AD5</f>
        <v>80000</v>
      </c>
      <c r="L39" s="57">
        <f>'[1]Sales Data'!AE5</f>
        <v>1.0948905109489051</v>
      </c>
    </row>
  </sheetData>
  <mergeCells count="21">
    <mergeCell ref="H34:L34"/>
    <mergeCell ref="A8:C8"/>
    <mergeCell ref="D8:F8"/>
    <mergeCell ref="G8:I8"/>
    <mergeCell ref="J8:L8"/>
    <mergeCell ref="A11:L11"/>
    <mergeCell ref="A12:L14"/>
    <mergeCell ref="A5:C5"/>
    <mergeCell ref="D5:F5"/>
    <mergeCell ref="G5:I5"/>
    <mergeCell ref="J5:L5"/>
    <mergeCell ref="A7:C7"/>
    <mergeCell ref="D7:F7"/>
    <mergeCell ref="G7:I7"/>
    <mergeCell ref="J7:L7"/>
    <mergeCell ref="A1:L1"/>
    <mergeCell ref="A2:L2"/>
    <mergeCell ref="A4:C4"/>
    <mergeCell ref="D4:F4"/>
    <mergeCell ref="G4:I4"/>
    <mergeCell ref="J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Data</vt:lpstr>
      <vt:lpstr>Sales Trends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2026-08-25T19:43:45Z</dcterms:created>
  <dcterms:modified xsi:type="dcterms:W3CDTF">2026-08-25T19:50:41Z</dcterms:modified>
</cp:coreProperties>
</file>