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8"/>
  <workbookPr/>
  <mc:AlternateContent xmlns:mc="http://schemas.openxmlformats.org/markup-compatibility/2006">
    <mc:Choice Requires="x15">
      <x15ac:absPath xmlns:x15ac="http://schemas.microsoft.com/office/spreadsheetml/2010/11/ac" url="C:\Users\aditi\Downloads\"/>
    </mc:Choice>
  </mc:AlternateContent>
  <xr:revisionPtr revIDLastSave="0" documentId="13_ncr:1_{783084C0-7087-4AF2-9BF4-2E2C649A3F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les Data" sheetId="2" r:id="rId1"/>
    <sheet name="Data 2" sheetId="8" r:id="rId2"/>
    <sheet name="Data 3" sheetId="9" r:id="rId3"/>
    <sheet name="Forecast" sheetId="5" r:id="rId4"/>
    <sheet name="Chart Data" sheetId="6" state="hidden" r:id="rId5"/>
    <sheet name="Sales Analysis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9" l="1"/>
  <c r="G2" i="9"/>
  <c r="D26" i="9" s="1"/>
  <c r="D27" i="9" s="1"/>
  <c r="D28" i="9" s="1"/>
  <c r="D29" i="9" s="1"/>
  <c r="D30" i="9" s="1"/>
  <c r="D31" i="9" s="1"/>
  <c r="C25" i="9"/>
  <c r="C24" i="9"/>
  <c r="C23" i="9"/>
  <c r="C22" i="9"/>
  <c r="C21" i="9"/>
  <c r="C20" i="9"/>
  <c r="C19" i="9"/>
  <c r="C18" i="9"/>
  <c r="C17" i="9"/>
  <c r="C16" i="9"/>
  <c r="C15" i="9"/>
  <c r="C14" i="9"/>
  <c r="C13" i="9"/>
  <c r="C12" i="9"/>
  <c r="C11" i="9"/>
  <c r="C10" i="9"/>
  <c r="C9" i="9"/>
  <c r="C8" i="9"/>
  <c r="C7" i="9"/>
  <c r="C6" i="9"/>
  <c r="C5" i="9"/>
  <c r="C4" i="9"/>
  <c r="C25" i="8"/>
  <c r="C24" i="8"/>
  <c r="C23" i="8"/>
  <c r="C22" i="8"/>
  <c r="C21" i="8"/>
  <c r="C20" i="8"/>
  <c r="C19" i="8"/>
  <c r="C18" i="8"/>
  <c r="C17" i="8"/>
  <c r="C16" i="8"/>
  <c r="C15" i="8"/>
  <c r="C14" i="8"/>
  <c r="C13" i="8"/>
  <c r="C12" i="8"/>
  <c r="C11" i="8"/>
  <c r="C10" i="8"/>
  <c r="C9" i="8"/>
  <c r="C8" i="8"/>
  <c r="C7" i="8"/>
  <c r="C6" i="8"/>
  <c r="C5" i="8"/>
  <c r="C4" i="8"/>
  <c r="B21" i="5"/>
  <c r="B20" i="5"/>
  <c r="B19" i="5"/>
  <c r="D16" i="5"/>
  <c r="D15" i="5"/>
  <c r="D14" i="5"/>
  <c r="D13" i="5"/>
  <c r="D12" i="5"/>
  <c r="D11" i="5"/>
  <c r="D10" i="5"/>
  <c r="D9" i="5"/>
  <c r="D8" i="5"/>
  <c r="D7" i="5"/>
  <c r="D6" i="5"/>
  <c r="C16" i="5" a="1"/>
  <c r="C15" i="5" a="1"/>
  <c r="C14" i="5" a="1"/>
  <c r="C13" i="5" a="1"/>
  <c r="C12" i="5" a="1"/>
  <c r="C11" i="5" a="1"/>
  <c r="C10" i="5" a="1"/>
  <c r="C9" i="5" a="1"/>
  <c r="C8" i="5" a="1"/>
  <c r="C7" i="5" a="1"/>
  <c r="C6" i="5" a="1"/>
  <c r="C5" i="5" a="1"/>
  <c r="C24" i="7"/>
  <c r="C23" i="7"/>
  <c r="C22" i="7"/>
  <c r="C21" i="7"/>
  <c r="C20" i="7"/>
  <c r="C19" i="7"/>
  <c r="C18" i="7"/>
  <c r="C17" i="7"/>
  <c r="C16" i="7"/>
  <c r="C15" i="7"/>
  <c r="C14" i="7"/>
  <c r="C13" i="7"/>
  <c r="B13" i="7"/>
  <c r="B14" i="7"/>
  <c r="B15" i="7"/>
  <c r="B16" i="7"/>
  <c r="B17" i="7"/>
  <c r="B18" i="7"/>
  <c r="B19" i="7"/>
  <c r="B20" i="7"/>
  <c r="B21" i="7"/>
  <c r="B22" i="7"/>
  <c r="B23" i="7"/>
  <c r="B24" i="7"/>
  <c r="B10" i="7"/>
  <c r="B9" i="7"/>
  <c r="B8" i="7" a="1"/>
  <c r="B7" i="7"/>
  <c r="B6" i="7"/>
  <c r="B5" i="7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<sst xmlns="http://schemas.openxmlformats.org/spreadsheetml/2006/main" count="60" uniqueCount="49">
  <si>
    <t>Month</t>
  </si>
  <si>
    <t>Sales</t>
  </si>
  <si>
    <t>Actual Sales</t>
  </si>
  <si>
    <t>3-Month Moving Average</t>
  </si>
  <si>
    <t>Monthly Growth Rate</t>
  </si>
  <si>
    <t>Month Index</t>
  </si>
  <si>
    <t>Forecast Sales</t>
  </si>
  <si>
    <t>Monthly Increase</t>
  </si>
  <si>
    <t>Summary Metric</t>
  </si>
  <si>
    <t>Value</t>
  </si>
  <si>
    <t>Sales Trend, Seasonality &amp; Risk Review</t>
  </si>
  <si>
    <t>Analysis uses 24 actual months (Jan 2024–Dec 2025); Jan–Jun 2026 rows are treated as forecasts.</t>
  </si>
  <si>
    <t>Trend KPI</t>
  </si>
  <si>
    <t>Total growth</t>
  </si>
  <si>
    <t>Annualized growth</t>
  </si>
  <si>
    <t>Compound monthly growth</t>
  </si>
  <si>
    <t>Linear trend / month</t>
  </si>
  <si>
    <t>Jan-26 vs Dec-25</t>
  </si>
  <si>
    <t>Jun-26 vs Dec-25</t>
  </si>
  <si>
    <t>Key interpretation</t>
  </si>
  <si>
    <t>Sales increased from $82,000 to $168,000, a 104.9% gain. The compound pace was 3.2% per month (45.4% annualized), with no monthly declines in the actual period.</t>
  </si>
  <si>
    <t>Seasonality is suggestive, not conclusive: November–December show the strongest recurring uplifts, while February is the softest. Only two yearly cycles are available, and the strong underlying trend can exaggerate apparent seasonality.</t>
  </si>
  <si>
    <t>The linear forecast starts at $167,622, -0.2% versus Dec-25, despite every historical month increasing. This indicates the fitted line is below the latest run-rate and may understate near-term sales.</t>
  </si>
  <si>
    <t>Average uplift vs prior month</t>
  </si>
  <si>
    <t>Relative pattern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</si>
  <si>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</si>
  <si>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</si>
  <si>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</si>
  <si>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</si>
  <si>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</si>
  <si>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</si>
  <si>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</si>
  <si>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</si>
  <si>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</si>
  <si>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</si>
  <si>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</si>
  <si>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</si>
  <si>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Risk flags</t>
  </si>
  <si>
    <t>Model risk — a straight-line forecast ignores compounding and the stronger year-end pattern; use it as a baseline rather than a commitment.</t>
  </si>
  <si>
    <t>Sample risk — 24 observations provide only two repetitions of each calendar month, so seasonal conclusions have low confidence.</t>
  </si>
  <si>
    <t>Data risk — forecast values are appended inside SalesTable without an Actual/Forecast status field, so future summaries may accidentally treat projections as realized sales.</t>
  </si>
  <si>
    <t>+</t>
  </si>
  <si>
    <t>Twelve-Month Sales Forecast</t>
  </si>
  <si>
    <t>Linear trend based on all 24 actual monthly sales observations in Sheet1 through December 2025</t>
  </si>
  <si>
    <t>December 2026 forecast</t>
  </si>
  <si>
    <t>Growth vs. December 2025</t>
  </si>
  <si>
    <t>2026 forecast total</t>
  </si>
  <si>
    <t>Forecast Assumption</t>
  </si>
  <si>
    <t>Average monthly growth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</si>
</sst>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5" formatCode="\$#,##0"/>
    <numFmt numFmtId="166" formatCode="0.0%"/>
    <numFmt numFmtId="167" formatCode="&quot;$&quot;#,##0"/>
    <numFmt numFmtId="168" formatCode="mmm\ yyyy"/>
  </numFmts>
  <fonts count="12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  <family val="2"/>
      <scheme val="minor"/>
    </font>
    <font>
      <b/>
      <sz val="18"/>
      <color rgb="FFFFFFFF"/>
      <name val="Aptos"/>
    </font>
    <font>
      <i/>
      <sz val="11"/>
      <color rgb="FF595959"/>
      <name val="Aptos"/>
    </font>
    <font>
      <b/>
      <sz val="11"/>
      <color rgb="FFFFFFFF"/>
      <name val="Aptos"/>
    </font>
    <font>
      <sz val="11"/>
      <color theme="1"/>
      <name val="Aptos"/>
    </font>
    <font>
      <b/>
      <sz val="11"/>
      <color rgb="FF9C0006"/>
      <name val="Aptos"/>
    </font>
    <font>
      <b/>
      <sz val="11"/>
      <color rgb="FF375623"/>
      <name val="Aptos"/>
    </font>
    <font>
      <b/>
      <sz val="11"/>
      <color theme="1"/>
      <name val="Aptos"/>
    </font>
  </fonts>
  <fills count="12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17365D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EAF2F8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CE8E6"/>
        <bgColor indexed="64"/>
      </patternFill>
    </fill>
    <fill>
      <patternFill patternType="solid">
        <fgColor rgb="FFE2F0D9"/>
        <bgColor indexed="64"/>
      </patternFill>
    </fill>
    <fill>
      <patternFill patternType="solid">
        <fgColor rgb="FFF4CCC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rgb="FFD9D9D9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rgb="FFD9D9D9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/>
    <xf numFmtId="17" fontId="0" fillId="0" borderId="1" xfId="0" applyNumberFormat="1" applyBorder="1"/>
    <xf numFmtId="165" fontId="0" fillId="0" borderId="1" xfId="0" applyNumberFormat="1" applyBorder="1"/>
    <xf numFmtId="17" fontId="0" fillId="0" borderId="0" xfId="0" applyNumberFormat="1"/>
    <xf numFmtId="167" fontId="0" fillId="0" borderId="0" xfId="0" applyNumberFormat="1"/>
    <xf numFmtId="166" fontId="0" fillId="0" borderId="0" xfId="0" applyNumberFormat="1"/>
    <xf numFmtId="0" fontId="4" fillId="5" borderId="0" xfId="0" applyFont="1" applyFill="1"/>
    <xf numFmtId="0" fontId="2" fillId="6" borderId="0" xfId="0" applyFont="1" applyFill="1"/>
    <xf numFmtId="17" fontId="0" fillId="0" borderId="0" xfId="0" applyNumberFormat="1" applyBorder="1"/>
    <xf numFmtId="165" fontId="0" fillId="0" borderId="0" xfId="0" applyNumberFormat="1" applyBorder="1"/>
    <xf numFmtId="168" fontId="0" fillId="0" borderId="0" xfId="0" applyNumberFormat="1"/>
    <xf numFmtId="0" fontId="5" fillId="4" borderId="0" xfId="0" applyFont="1" applyFill="1"/>
    <xf numFmtId="0" fontId="6" fillId="0" borderId="0" xfId="0" applyFont="1"/>
    <xf numFmtId="0" fontId="7" fillId="5" borderId="0" xfId="0" applyFont="1" applyFill="1"/>
    <xf numFmtId="0" fontId="8" fillId="0" borderId="0" xfId="0" applyFont="1"/>
    <xf numFmtId="0" fontId="7" fillId="5" borderId="0" xfId="0" applyFont="1" applyFill="1"/>
    <xf numFmtId="166" fontId="8" fillId="0" borderId="0" xfId="0" applyNumberFormat="1" applyFont="1"/>
    <xf numFmtId="0" fontId="8" fillId="7" borderId="0" xfId="0" applyFont="1" applyFill="1" applyAlignment="1">
      <alignment vertical="top" wrapText="1"/>
    </xf>
    <xf numFmtId="167" fontId="8" fillId="0" borderId="0" xfId="0" applyNumberFormat="1" applyFont="1"/>
    <xf numFmtId="0" fontId="8" fillId="8" borderId="0" xfId="0" applyFont="1" applyFill="1" applyBorder="1" applyAlignment="1">
      <alignment vertical="top" wrapText="1"/>
    </xf>
    <xf numFmtId="0" fontId="9" fillId="9" borderId="0" xfId="0" applyFont="1" applyFill="1"/>
    <xf numFmtId="167" fontId="9" fillId="9" borderId="0" xfId="0" applyNumberFormat="1" applyFont="1" applyFill="1"/>
    <xf numFmtId="0" fontId="10" fillId="10" borderId="0" xfId="0" applyFont="1" applyFill="1"/>
    <xf numFmtId="167" fontId="10" fillId="10" borderId="0" xfId="0" applyNumberFormat="1" applyFont="1" applyFill="1"/>
    <xf numFmtId="0" fontId="9" fillId="11" borderId="0" xfId="0" applyFont="1" applyFill="1"/>
    <xf numFmtId="166" fontId="9" fillId="11" borderId="0" xfId="0" applyNumberFormat="1" applyFont="1" applyFill="1"/>
    <xf numFmtId="0" fontId="3" fillId="2" borderId="2" xfId="0" applyFont="1" applyFill="1" applyBorder="1"/>
    <xf numFmtId="0" fontId="3" fillId="2" borderId="3" xfId="0" applyFont="1" applyFill="1" applyBorder="1"/>
    <xf numFmtId="17" fontId="0" fillId="3" borderId="2" xfId="0" applyNumberFormat="1" applyFont="1" applyFill="1" applyBorder="1"/>
    <xf numFmtId="165" fontId="0" fillId="3" borderId="3" xfId="0" applyNumberFormat="1" applyFont="1" applyFill="1" applyBorder="1"/>
    <xf numFmtId="17" fontId="0" fillId="0" borderId="2" xfId="0" applyNumberFormat="1" applyFont="1" applyBorder="1"/>
    <xf numFmtId="165" fontId="0" fillId="0" borderId="3" xfId="0" applyNumberFormat="1" applyFont="1" applyBorder="1"/>
    <xf numFmtId="17" fontId="8" fillId="0" borderId="0" xfId="0" applyNumberFormat="1" applyFont="1"/>
    <xf numFmtId="0" fontId="11" fillId="6" borderId="0" xfId="0" applyFont="1" applyFill="1"/>
    <xf numFmtId="166" fontId="0" fillId="6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Actual Sales vs Forecast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'Chart Data'!$B$1</c:f>
              <c:strCache>
                <c:ptCount val="1"/>
                <c:pt idx="0">
                  <c:v>Actual Sales</c:v>
                </c:pt>
              </c:strCache>
            </c:strRef>
          </c:tx>
          <c:spPr>
            <a:ln w="28575" cap="rnd" cmpd="sng" algn="ctr">
              <a:solidFill>
                <a:srgbClr val="4472C4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'Chart Data'!$A$2:$A$31</c:f>
              <c:numCache>
                <c:formatCode>mmm\ yyyy</c:formatCode>
                <c:ptCount val="30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  <c:pt idx="28">
                  <c:v>46143</c:v>
                </c:pt>
                <c:pt idx="29">
                  <c:v>46174</c:v>
                </c:pt>
              </c:numCache>
            </c:numRef>
          </c:cat>
          <c:val>
            <c:numRef>
              <c:f>'Chart Data'!$B$2:$B$31</c:f>
              <c:numCache>
                <c:formatCode>"$"#,##0</c:formatCode>
                <c:ptCount val="30"/>
                <c:pt idx="0">
                  <c:v>82000</c:v>
                </c:pt>
                <c:pt idx="1">
                  <c:v>84500</c:v>
                </c:pt>
                <c:pt idx="2">
                  <c:v>87200</c:v>
                </c:pt>
                <c:pt idx="3">
                  <c:v>91000</c:v>
                </c:pt>
                <c:pt idx="4">
                  <c:v>93500</c:v>
                </c:pt>
                <c:pt idx="5">
                  <c:v>96000</c:v>
                </c:pt>
                <c:pt idx="6">
                  <c:v>98500</c:v>
                </c:pt>
                <c:pt idx="7">
                  <c:v>101000</c:v>
                </c:pt>
                <c:pt idx="8">
                  <c:v>104500</c:v>
                </c:pt>
                <c:pt idx="9">
                  <c:v>108000</c:v>
                </c:pt>
                <c:pt idx="10">
                  <c:v>112500</c:v>
                </c:pt>
                <c:pt idx="11">
                  <c:v>118000</c:v>
                </c:pt>
                <c:pt idx="12">
                  <c:v>121500</c:v>
                </c:pt>
                <c:pt idx="13">
                  <c:v>124000</c:v>
                </c:pt>
                <c:pt idx="14">
                  <c:v>128500</c:v>
                </c:pt>
                <c:pt idx="15">
                  <c:v>133000</c:v>
                </c:pt>
                <c:pt idx="16">
                  <c:v>136500</c:v>
                </c:pt>
                <c:pt idx="17">
                  <c:v>141000</c:v>
                </c:pt>
                <c:pt idx="18">
                  <c:v>145500</c:v>
                </c:pt>
                <c:pt idx="19">
                  <c:v>149000</c:v>
                </c:pt>
                <c:pt idx="20">
                  <c:v>153500</c:v>
                </c:pt>
                <c:pt idx="21">
                  <c:v>158000</c:v>
                </c:pt>
                <c:pt idx="22">
                  <c:v>162500</c:v>
                </c:pt>
                <c:pt idx="23">
                  <c:v>168000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9E-4071-9BE6-430359A03762}"/>
            </c:ext>
          </c:extLst>
        </c:ser>
        <c:ser>
          <c:idx val="1"/>
          <c:order val="1"/>
          <c:tx>
            <c:strRef>
              <c:f>'Chart Data'!$C$1</c:f>
              <c:strCache>
                <c:ptCount val="1"/>
                <c:pt idx="0">
                  <c:v>Forecast Sales</c:v>
                </c:pt>
              </c:strCache>
            </c:strRef>
          </c:tx>
          <c:spPr>
            <a:ln w="28575" cap="rnd">
              <a:solidFill>
                <a:srgbClr val="ED7D31"/>
              </a:solidFill>
              <a:prstDash val="lgDash"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'Chart Data'!$A$2:$A$31</c:f>
              <c:numCache>
                <c:formatCode>mmm\ yyyy</c:formatCode>
                <c:ptCount val="30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  <c:pt idx="28">
                  <c:v>46143</c:v>
                </c:pt>
                <c:pt idx="29">
                  <c:v>46174</c:v>
                </c:pt>
              </c:numCache>
            </c:numRef>
          </c:cat>
          <c:val>
            <c:numRef>
              <c:f>'Chart Data'!$C$2:$C$31</c:f>
              <c:numCache>
                <c:formatCode>"$"#,##0</c:formatCode>
                <c:ptCount val="30"/>
                <c:pt idx="23">
                  <c:v>168000</c:v>
                </c:pt>
                <c:pt idx="24">
                  <c:v>167621.73913043499</c:v>
                </c:pt>
                <c:pt idx="25">
                  <c:v>171372.47826087</c:v>
                </c:pt>
                <c:pt idx="26">
                  <c:v>175123.217391304</c:v>
                </c:pt>
                <c:pt idx="27">
                  <c:v>178873.95652173899</c:v>
                </c:pt>
                <c:pt idx="28">
                  <c:v>182624.69565217401</c:v>
                </c:pt>
                <c:pt idx="29">
                  <c:v>186375.43478260899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9E-4071-9BE6-430359A037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1516064"/>
        <c:axId val="24548528"/>
      </c:lineChart>
      <c:dateAx>
        <c:axId val="671516064"/>
        <c:scaling>
          <c:orientation val="minMax"/>
        </c:scaling>
        <c:delete val="0"/>
        <c:axPos val="b"/>
        <c:numFmt formatCode="mmm\ yyyy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548528"/>
        <c:crosses val="autoZero"/>
        <c:auto val="0"/>
        <c:lblOffset val="100"/>
        <c:baseTimeUnit val="months"/>
        <c:majorUnit val="3"/>
        <c:majorTimeUnit val="months"/>
      </c:dateAx>
      <c:valAx>
        <c:axId val="24548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1516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1</xdr:row>
      <xdr:rowOff>22860</xdr:rowOff>
    </xdr:from>
    <xdr:to>
      <xdr:col>12</xdr:col>
      <xdr:colOff>342900</xdr:colOff>
      <xdr:row>22</xdr:row>
      <xdr:rowOff>121920</xdr:rowOff>
    </xdr:to>
    <xdr:graphicFrame macro="">
      <xdr:nvGraphicFramePr>
        <xdr:cNvPr id="2" name="Actual vs Forecast">
          <a:extLst>
            <a:ext uri="{FF2B5EF4-FFF2-40B4-BE49-F238E27FC236}">
              <a16:creationId xmlns:a16="http://schemas.microsoft.com/office/drawing/2014/main" id="{7691D856-8C63-602D-F880-6CB0DDCB366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alesTable" displayName="SalesTable" ref="A1:B31">
  <autoFilter ref="A1:B31" xr:uid="{00000000-0009-0000-0100-000001000000}"/>
  <tableColumns count="2">
    <tableColumn id="1" xr3:uid="{00000000-0010-0000-0000-000001000000}" name="Month"/>
    <tableColumn id="2" xr3:uid="{00000000-0010-0000-0000-000002000000}" name="Sal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1"/>
  <sheetViews>
    <sheetView tabSelected="1" workbookViewId="0">
      <pane ySplit="1" topLeftCell="A2" activePane="bottomLeft" state="frozen"/>
      <selection pane="bottomLeft" sqref="A1:B25"/>
    </sheetView>
  </sheetViews>
  <sheetFormatPr defaultRowHeight="14.4" x14ac:dyDescent="0.3"/>
  <cols>
    <col min="1" max="1" width="16" customWidth="1"/>
    <col min="2" max="2" width="15" customWidth="1"/>
    <col min="3" max="3" width="3.77734375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>
        <v>45292</v>
      </c>
      <c r="B2" s="3">
        <v>82000</v>
      </c>
    </row>
    <row r="3" spans="1:2" x14ac:dyDescent="0.3">
      <c r="A3" s="2">
        <v>45323</v>
      </c>
      <c r="B3" s="3">
        <v>84500</v>
      </c>
    </row>
    <row r="4" spans="1:2" x14ac:dyDescent="0.3">
      <c r="A4" s="2">
        <v>45352</v>
      </c>
      <c r="B4" s="3">
        <v>87200</v>
      </c>
    </row>
    <row r="5" spans="1:2" x14ac:dyDescent="0.3">
      <c r="A5" s="2">
        <v>45383</v>
      </c>
      <c r="B5" s="3">
        <v>91000</v>
      </c>
    </row>
    <row r="6" spans="1:2" x14ac:dyDescent="0.3">
      <c r="A6" s="2">
        <v>45413</v>
      </c>
      <c r="B6" s="3">
        <v>93500</v>
      </c>
    </row>
    <row r="7" spans="1:2" x14ac:dyDescent="0.3">
      <c r="A7" s="2">
        <v>45444</v>
      </c>
      <c r="B7" s="3">
        <v>96000</v>
      </c>
    </row>
    <row r="8" spans="1:2" x14ac:dyDescent="0.3">
      <c r="A8" s="2">
        <v>45474</v>
      </c>
      <c r="B8" s="3">
        <v>98500</v>
      </c>
    </row>
    <row r="9" spans="1:2" x14ac:dyDescent="0.3">
      <c r="A9" s="2">
        <v>45505</v>
      </c>
      <c r="B9" s="3">
        <v>101000</v>
      </c>
    </row>
    <row r="10" spans="1:2" x14ac:dyDescent="0.3">
      <c r="A10" s="2">
        <v>45536</v>
      </c>
      <c r="B10" s="3">
        <v>104500</v>
      </c>
    </row>
    <row r="11" spans="1:2" x14ac:dyDescent="0.3">
      <c r="A11" s="2">
        <v>45566</v>
      </c>
      <c r="B11" s="3">
        <v>108000</v>
      </c>
    </row>
    <row r="12" spans="1:2" x14ac:dyDescent="0.3">
      <c r="A12" s="2">
        <v>45597</v>
      </c>
      <c r="B12" s="3">
        <v>112500</v>
      </c>
    </row>
    <row r="13" spans="1:2" x14ac:dyDescent="0.3">
      <c r="A13" s="2">
        <v>45627</v>
      </c>
      <c r="B13" s="3">
        <v>118000</v>
      </c>
    </row>
    <row r="14" spans="1:2" x14ac:dyDescent="0.3">
      <c r="A14" s="2">
        <v>45658</v>
      </c>
      <c r="B14" s="3">
        <v>121500</v>
      </c>
    </row>
    <row r="15" spans="1:2" x14ac:dyDescent="0.3">
      <c r="A15" s="2">
        <v>45689</v>
      </c>
      <c r="B15" s="3">
        <v>124000</v>
      </c>
    </row>
    <row r="16" spans="1:2" x14ac:dyDescent="0.3">
      <c r="A16" s="2">
        <v>45717</v>
      </c>
      <c r="B16" s="3">
        <v>128500</v>
      </c>
    </row>
    <row r="17" spans="1:2" x14ac:dyDescent="0.3">
      <c r="A17" s="2">
        <v>45748</v>
      </c>
      <c r="B17" s="3">
        <v>133000</v>
      </c>
    </row>
    <row r="18" spans="1:2" x14ac:dyDescent="0.3">
      <c r="A18" s="2">
        <v>45778</v>
      </c>
      <c r="B18" s="3">
        <v>136500</v>
      </c>
    </row>
    <row r="19" spans="1:2" x14ac:dyDescent="0.3">
      <c r="A19" s="2">
        <v>45809</v>
      </c>
      <c r="B19" s="3">
        <v>141000</v>
      </c>
    </row>
    <row r="20" spans="1:2" x14ac:dyDescent="0.3">
      <c r="A20" s="2">
        <v>45839</v>
      </c>
      <c r="B20" s="3">
        <v>145500</v>
      </c>
    </row>
    <row r="21" spans="1:2" x14ac:dyDescent="0.3">
      <c r="A21" s="2">
        <v>45870</v>
      </c>
      <c r="B21" s="3">
        <v>149000</v>
      </c>
    </row>
    <row r="22" spans="1:2" x14ac:dyDescent="0.3">
      <c r="A22" s="2">
        <v>45901</v>
      </c>
      <c r="B22" s="3">
        <v>153500</v>
      </c>
    </row>
    <row r="23" spans="1:2" x14ac:dyDescent="0.3">
      <c r="A23" s="2">
        <v>45931</v>
      </c>
      <c r="B23" s="3">
        <v>158000</v>
      </c>
    </row>
    <row r="24" spans="1:2" x14ac:dyDescent="0.3">
      <c r="A24" s="2">
        <v>45962</v>
      </c>
      <c r="B24" s="3">
        <v>162500</v>
      </c>
    </row>
    <row r="25" spans="1:2" x14ac:dyDescent="0.3">
      <c r="A25" s="2">
        <v>45992</v>
      </c>
      <c r="B25" s="3">
        <v>168000</v>
      </c>
    </row>
    <row r="26" spans="1:2" x14ac:dyDescent="0.3">
      <c r="A26" s="9">
        <v>46023</v>
      </c>
      <c r="B26" s="10">
        <v>167621.73913043499</v>
      </c>
    </row>
    <row r="27" spans="1:2" x14ac:dyDescent="0.3">
      <c r="A27" s="9">
        <v>46054</v>
      </c>
      <c r="B27" s="10">
        <v>171372.47826087</v>
      </c>
    </row>
    <row r="28" spans="1:2" x14ac:dyDescent="0.3">
      <c r="A28" s="9">
        <v>46082</v>
      </c>
      <c r="B28" s="10">
        <v>175123.217391304</v>
      </c>
    </row>
    <row r="29" spans="1:2" x14ac:dyDescent="0.3">
      <c r="A29" s="9">
        <v>46113</v>
      </c>
      <c r="B29" s="10">
        <v>178873.95652173899</v>
      </c>
    </row>
    <row r="30" spans="1:2" x14ac:dyDescent="0.3">
      <c r="A30" s="9">
        <v>46143</v>
      </c>
      <c r="B30" s="10">
        <v>182624.69565217401</v>
      </c>
    </row>
    <row r="31" spans="1:2" x14ac:dyDescent="0.3">
      <c r="A31" s="9">
        <v>46174</v>
      </c>
      <c r="B31" s="10">
        <v>186375.43478260899</v>
      </c>
    </row>
  </sheetData>
  <pageMargins left="0.75" right="0.75" top="1" bottom="1" header="0.5" footer="0.5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86E5D-5501-481D-9B65-1F0EC89AD9F3}">
  <dimension ref="A1:C25"/>
  <sheetViews>
    <sheetView workbookViewId="0">
      <selection activeCell="C4" sqref="C4"/>
    </sheetView>
  </sheetViews>
  <sheetFormatPr defaultRowHeight="14.4" x14ac:dyDescent="0.3"/>
  <cols>
    <col min="2" max="2" width="10.109375" customWidth="1"/>
    <col min="3" max="3" width="23" bestFit="1" customWidth="1"/>
  </cols>
  <sheetData>
    <row r="1" spans="1:3" x14ac:dyDescent="0.3">
      <c r="A1" s="27" t="s">
        <v>0</v>
      </c>
      <c r="B1" s="28" t="s">
        <v>1</v>
      </c>
      <c r="C1" s="7" t="s">
        <v>3</v>
      </c>
    </row>
    <row r="2" spans="1:3" x14ac:dyDescent="0.3">
      <c r="A2" s="29">
        <v>45292</v>
      </c>
      <c r="B2" s="30">
        <v>82000</v>
      </c>
    </row>
    <row r="3" spans="1:3" x14ac:dyDescent="0.3">
      <c r="A3" s="31">
        <v>45323</v>
      </c>
      <c r="B3" s="32">
        <v>84500</v>
      </c>
    </row>
    <row r="4" spans="1:3" x14ac:dyDescent="0.3">
      <c r="A4" s="29">
        <v>45352</v>
      </c>
      <c r="B4" s="30">
        <v>87200</v>
      </c>
      <c r="C4" s="5">
        <f>AVERAGE(B2:B4)</f>
        <v>84566.666666666672</v>
      </c>
    </row>
    <row r="5" spans="1:3" x14ac:dyDescent="0.3">
      <c r="A5" s="31">
        <v>45383</v>
      </c>
      <c r="B5" s="32">
        <v>91000</v>
      </c>
      <c r="C5" s="5">
        <f t="shared" ref="C5:C25" si="0">AVERAGE(B3:B5)</f>
        <v>87566.666666666672</v>
      </c>
    </row>
    <row r="6" spans="1:3" x14ac:dyDescent="0.3">
      <c r="A6" s="29">
        <v>45413</v>
      </c>
      <c r="B6" s="30">
        <v>93500</v>
      </c>
      <c r="C6" s="5">
        <f t="shared" si="0"/>
        <v>90566.666666666672</v>
      </c>
    </row>
    <row r="7" spans="1:3" x14ac:dyDescent="0.3">
      <c r="A7" s="31">
        <v>45444</v>
      </c>
      <c r="B7" s="32">
        <v>96000</v>
      </c>
      <c r="C7" s="5">
        <f t="shared" si="0"/>
        <v>93500</v>
      </c>
    </row>
    <row r="8" spans="1:3" x14ac:dyDescent="0.3">
      <c r="A8" s="29">
        <v>45474</v>
      </c>
      <c r="B8" s="30">
        <v>98500</v>
      </c>
      <c r="C8" s="5">
        <f t="shared" si="0"/>
        <v>96000</v>
      </c>
    </row>
    <row r="9" spans="1:3" x14ac:dyDescent="0.3">
      <c r="A9" s="31">
        <v>45505</v>
      </c>
      <c r="B9" s="32">
        <v>101000</v>
      </c>
      <c r="C9" s="5">
        <f t="shared" si="0"/>
        <v>98500</v>
      </c>
    </row>
    <row r="10" spans="1:3" x14ac:dyDescent="0.3">
      <c r="A10" s="29">
        <v>45536</v>
      </c>
      <c r="B10" s="30">
        <v>104500</v>
      </c>
      <c r="C10" s="5">
        <f t="shared" si="0"/>
        <v>101333.33333333333</v>
      </c>
    </row>
    <row r="11" spans="1:3" x14ac:dyDescent="0.3">
      <c r="A11" s="31">
        <v>45566</v>
      </c>
      <c r="B11" s="32">
        <v>108000</v>
      </c>
      <c r="C11" s="5">
        <f t="shared" si="0"/>
        <v>104500</v>
      </c>
    </row>
    <row r="12" spans="1:3" x14ac:dyDescent="0.3">
      <c r="A12" s="29">
        <v>45597</v>
      </c>
      <c r="B12" s="30">
        <v>112500</v>
      </c>
      <c r="C12" s="5">
        <f t="shared" si="0"/>
        <v>108333.33333333333</v>
      </c>
    </row>
    <row r="13" spans="1:3" x14ac:dyDescent="0.3">
      <c r="A13" s="31">
        <v>45627</v>
      </c>
      <c r="B13" s="32">
        <v>118000</v>
      </c>
      <c r="C13" s="5">
        <f t="shared" si="0"/>
        <v>112833.33333333333</v>
      </c>
    </row>
    <row r="14" spans="1:3" x14ac:dyDescent="0.3">
      <c r="A14" s="29">
        <v>45658</v>
      </c>
      <c r="B14" s="30">
        <v>121500</v>
      </c>
      <c r="C14" s="5">
        <f t="shared" si="0"/>
        <v>117333.33333333333</v>
      </c>
    </row>
    <row r="15" spans="1:3" x14ac:dyDescent="0.3">
      <c r="A15" s="31">
        <v>45689</v>
      </c>
      <c r="B15" s="32">
        <v>124000</v>
      </c>
      <c r="C15" s="5">
        <f t="shared" si="0"/>
        <v>121166.66666666667</v>
      </c>
    </row>
    <row r="16" spans="1:3" x14ac:dyDescent="0.3">
      <c r="A16" s="29">
        <v>45717</v>
      </c>
      <c r="B16" s="30">
        <v>128500</v>
      </c>
      <c r="C16" s="5">
        <f t="shared" si="0"/>
        <v>124666.66666666667</v>
      </c>
    </row>
    <row r="17" spans="1:3" x14ac:dyDescent="0.3">
      <c r="A17" s="31">
        <v>45748</v>
      </c>
      <c r="B17" s="32">
        <v>133000</v>
      </c>
      <c r="C17" s="5">
        <f t="shared" si="0"/>
        <v>128500</v>
      </c>
    </row>
    <row r="18" spans="1:3" x14ac:dyDescent="0.3">
      <c r="A18" s="29">
        <v>45778</v>
      </c>
      <c r="B18" s="30">
        <v>136500</v>
      </c>
      <c r="C18" s="5">
        <f t="shared" si="0"/>
        <v>132666.66666666666</v>
      </c>
    </row>
    <row r="19" spans="1:3" x14ac:dyDescent="0.3">
      <c r="A19" s="31">
        <v>45809</v>
      </c>
      <c r="B19" s="32">
        <v>141000</v>
      </c>
      <c r="C19" s="5">
        <f t="shared" si="0"/>
        <v>136833.33333333334</v>
      </c>
    </row>
    <row r="20" spans="1:3" x14ac:dyDescent="0.3">
      <c r="A20" s="29">
        <v>45839</v>
      </c>
      <c r="B20" s="30">
        <v>145500</v>
      </c>
      <c r="C20" s="5">
        <f t="shared" si="0"/>
        <v>141000</v>
      </c>
    </row>
    <row r="21" spans="1:3" x14ac:dyDescent="0.3">
      <c r="A21" s="31">
        <v>45870</v>
      </c>
      <c r="B21" s="32">
        <v>149000</v>
      </c>
      <c r="C21" s="5">
        <f t="shared" si="0"/>
        <v>145166.66666666666</v>
      </c>
    </row>
    <row r="22" spans="1:3" x14ac:dyDescent="0.3">
      <c r="A22" s="29">
        <v>45901</v>
      </c>
      <c r="B22" s="30">
        <v>153500</v>
      </c>
      <c r="C22" s="5">
        <f t="shared" si="0"/>
        <v>149333.33333333334</v>
      </c>
    </row>
    <row r="23" spans="1:3" x14ac:dyDescent="0.3">
      <c r="A23" s="31">
        <v>45931</v>
      </c>
      <c r="B23" s="32">
        <v>158000</v>
      </c>
      <c r="C23" s="5">
        <f t="shared" si="0"/>
        <v>153500</v>
      </c>
    </row>
    <row r="24" spans="1:3" x14ac:dyDescent="0.3">
      <c r="A24" s="29">
        <v>45962</v>
      </c>
      <c r="B24" s="30">
        <v>162500</v>
      </c>
      <c r="C24" s="5">
        <f t="shared" si="0"/>
        <v>158000</v>
      </c>
    </row>
    <row r="25" spans="1:3" x14ac:dyDescent="0.3">
      <c r="A25" s="31">
        <v>45992</v>
      </c>
      <c r="B25" s="32">
        <v>168000</v>
      </c>
      <c r="C25" s="5">
        <f t="shared" si="0"/>
        <v>162833.33333333334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50DFD-2842-4831-8CAB-E21F178B3160}">
  <dimension ref="A1:G31"/>
  <sheetViews>
    <sheetView zoomScale="80" zoomScaleNormal="80" workbookViewId="0">
      <selection activeCell="G2" sqref="G2"/>
    </sheetView>
  </sheetViews>
  <sheetFormatPr defaultRowHeight="14.4" x14ac:dyDescent="0.3"/>
  <cols>
    <col min="1" max="1" width="7.21875" bestFit="1" customWidth="1"/>
    <col min="2" max="2" width="8.44140625" bestFit="1" customWidth="1"/>
    <col min="3" max="3" width="19.33203125" bestFit="1" customWidth="1"/>
    <col min="4" max="4" width="12.6640625" bestFit="1" customWidth="1"/>
    <col min="6" max="6" width="26.109375" bestFit="1" customWidth="1"/>
    <col min="7" max="7" width="5.77734375" bestFit="1" customWidth="1"/>
  </cols>
  <sheetData>
    <row r="1" spans="1:7" x14ac:dyDescent="0.3">
      <c r="A1" s="27" t="s">
        <v>0</v>
      </c>
      <c r="B1" s="28" t="s">
        <v>1</v>
      </c>
      <c r="C1" s="7" t="s">
        <v>4</v>
      </c>
      <c r="D1" s="7" t="s">
        <v>6</v>
      </c>
      <c r="F1" s="7" t="s">
        <v>47</v>
      </c>
      <c r="G1" s="7" t="s">
        <v>9</v>
      </c>
    </row>
    <row r="2" spans="1:7" x14ac:dyDescent="0.3">
      <c r="A2" s="29">
        <v>45292</v>
      </c>
      <c r="B2" s="30">
        <v>82000</v>
      </c>
      <c r="F2" s="8" t="s">
        <v>48</v>
      </c>
      <c r="G2" s="35">
        <f>AVERAGE(C3:C25)</f>
        <v>3.1695533081622922E-2</v>
      </c>
    </row>
    <row r="3" spans="1:7" x14ac:dyDescent="0.3">
      <c r="A3" s="31">
        <v>45323</v>
      </c>
      <c r="B3" s="32">
        <v>84500</v>
      </c>
      <c r="C3" s="6">
        <f>IFERROR(B3/B2-1,"")</f>
        <v>3.0487804878048808E-2</v>
      </c>
    </row>
    <row r="4" spans="1:7" x14ac:dyDescent="0.3">
      <c r="A4" s="29">
        <v>45352</v>
      </c>
      <c r="B4" s="30">
        <v>87200</v>
      </c>
      <c r="C4" s="6">
        <f t="shared" ref="C4:C25" si="0">IFERROR(B4/B3-1,"")</f>
        <v>3.1952662721893565E-2</v>
      </c>
    </row>
    <row r="5" spans="1:7" x14ac:dyDescent="0.3">
      <c r="A5" s="31">
        <v>45383</v>
      </c>
      <c r="B5" s="32">
        <v>91000</v>
      </c>
      <c r="C5" s="6">
        <f t="shared" si="0"/>
        <v>4.3577981651376163E-2</v>
      </c>
    </row>
    <row r="6" spans="1:7" x14ac:dyDescent="0.3">
      <c r="A6" s="29">
        <v>45413</v>
      </c>
      <c r="B6" s="30">
        <v>93500</v>
      </c>
      <c r="C6" s="6">
        <f t="shared" si="0"/>
        <v>2.7472527472527375E-2</v>
      </c>
    </row>
    <row r="7" spans="1:7" x14ac:dyDescent="0.3">
      <c r="A7" s="31">
        <v>45444</v>
      </c>
      <c r="B7" s="32">
        <v>96000</v>
      </c>
      <c r="C7" s="6">
        <f t="shared" si="0"/>
        <v>2.673796791443861E-2</v>
      </c>
    </row>
    <row r="8" spans="1:7" x14ac:dyDescent="0.3">
      <c r="A8" s="29">
        <v>45474</v>
      </c>
      <c r="B8" s="30">
        <v>98500</v>
      </c>
      <c r="C8" s="6">
        <f t="shared" si="0"/>
        <v>2.6041666666666741E-2</v>
      </c>
    </row>
    <row r="9" spans="1:7" x14ac:dyDescent="0.3">
      <c r="A9" s="31">
        <v>45505</v>
      </c>
      <c r="B9" s="32">
        <v>101000</v>
      </c>
      <c r="C9" s="6">
        <f t="shared" si="0"/>
        <v>2.5380710659898442E-2</v>
      </c>
    </row>
    <row r="10" spans="1:7" x14ac:dyDescent="0.3">
      <c r="A10" s="29">
        <v>45536</v>
      </c>
      <c r="B10" s="30">
        <v>104500</v>
      </c>
      <c r="C10" s="6">
        <f t="shared" si="0"/>
        <v>3.4653465346534684E-2</v>
      </c>
    </row>
    <row r="11" spans="1:7" x14ac:dyDescent="0.3">
      <c r="A11" s="31">
        <v>45566</v>
      </c>
      <c r="B11" s="32">
        <v>108000</v>
      </c>
      <c r="C11" s="6">
        <f t="shared" si="0"/>
        <v>3.3492822966507241E-2</v>
      </c>
    </row>
    <row r="12" spans="1:7" x14ac:dyDescent="0.3">
      <c r="A12" s="29">
        <v>45597</v>
      </c>
      <c r="B12" s="30">
        <v>112500</v>
      </c>
      <c r="C12" s="6">
        <f t="shared" si="0"/>
        <v>4.1666666666666741E-2</v>
      </c>
    </row>
    <row r="13" spans="1:7" x14ac:dyDescent="0.3">
      <c r="A13" s="31">
        <v>45627</v>
      </c>
      <c r="B13" s="32">
        <v>118000</v>
      </c>
      <c r="C13" s="6">
        <f t="shared" si="0"/>
        <v>4.8888888888888982E-2</v>
      </c>
    </row>
    <row r="14" spans="1:7" x14ac:dyDescent="0.3">
      <c r="A14" s="29">
        <v>45658</v>
      </c>
      <c r="B14" s="30">
        <v>121500</v>
      </c>
      <c r="C14" s="6">
        <f t="shared" si="0"/>
        <v>2.9661016949152463E-2</v>
      </c>
    </row>
    <row r="15" spans="1:7" x14ac:dyDescent="0.3">
      <c r="A15" s="31">
        <v>45689</v>
      </c>
      <c r="B15" s="32">
        <v>124000</v>
      </c>
      <c r="C15" s="6">
        <f t="shared" si="0"/>
        <v>2.0576131687242816E-2</v>
      </c>
    </row>
    <row r="16" spans="1:7" x14ac:dyDescent="0.3">
      <c r="A16" s="29">
        <v>45717</v>
      </c>
      <c r="B16" s="30">
        <v>128500</v>
      </c>
      <c r="C16" s="6">
        <f t="shared" si="0"/>
        <v>3.629032258064524E-2</v>
      </c>
    </row>
    <row r="17" spans="1:4" x14ac:dyDescent="0.3">
      <c r="A17" s="31">
        <v>45748</v>
      </c>
      <c r="B17" s="32">
        <v>133000</v>
      </c>
      <c r="C17" s="6">
        <f t="shared" si="0"/>
        <v>3.5019455252918386E-2</v>
      </c>
    </row>
    <row r="18" spans="1:4" x14ac:dyDescent="0.3">
      <c r="A18" s="29">
        <v>45778</v>
      </c>
      <c r="B18" s="30">
        <v>136500</v>
      </c>
      <c r="C18" s="6">
        <f t="shared" si="0"/>
        <v>2.6315789473684292E-2</v>
      </c>
    </row>
    <row r="19" spans="1:4" x14ac:dyDescent="0.3">
      <c r="A19" s="31">
        <v>45809</v>
      </c>
      <c r="B19" s="32">
        <v>141000</v>
      </c>
      <c r="C19" s="6">
        <f t="shared" si="0"/>
        <v>3.2967032967033072E-2</v>
      </c>
    </row>
    <row r="20" spans="1:4" x14ac:dyDescent="0.3">
      <c r="A20" s="29">
        <v>45839</v>
      </c>
      <c r="B20" s="30">
        <v>145500</v>
      </c>
      <c r="C20" s="6">
        <f t="shared" si="0"/>
        <v>3.1914893617021267E-2</v>
      </c>
    </row>
    <row r="21" spans="1:4" x14ac:dyDescent="0.3">
      <c r="A21" s="31">
        <v>45870</v>
      </c>
      <c r="B21" s="32">
        <v>149000</v>
      </c>
      <c r="C21" s="6">
        <f t="shared" si="0"/>
        <v>2.405498281786933E-2</v>
      </c>
    </row>
    <row r="22" spans="1:4" x14ac:dyDescent="0.3">
      <c r="A22" s="29">
        <v>45901</v>
      </c>
      <c r="B22" s="30">
        <v>153500</v>
      </c>
      <c r="C22" s="6">
        <f t="shared" si="0"/>
        <v>3.0201342281879207E-2</v>
      </c>
    </row>
    <row r="23" spans="1:4" x14ac:dyDescent="0.3">
      <c r="A23" s="31">
        <v>45931</v>
      </c>
      <c r="B23" s="32">
        <v>158000</v>
      </c>
      <c r="C23" s="6">
        <f t="shared" si="0"/>
        <v>2.931596091205213E-2</v>
      </c>
    </row>
    <row r="24" spans="1:4" x14ac:dyDescent="0.3">
      <c r="A24" s="29">
        <v>45962</v>
      </c>
      <c r="B24" s="30">
        <v>162500</v>
      </c>
      <c r="C24" s="6">
        <f t="shared" si="0"/>
        <v>2.8481012658227778E-2</v>
      </c>
    </row>
    <row r="25" spans="1:4" x14ac:dyDescent="0.3">
      <c r="A25" s="31">
        <v>45992</v>
      </c>
      <c r="B25" s="32">
        <v>168000</v>
      </c>
      <c r="C25" s="6">
        <f t="shared" si="0"/>
        <v>3.3846153846153859E-2</v>
      </c>
    </row>
    <row r="26" spans="1:4" x14ac:dyDescent="0.3">
      <c r="A26" s="4">
        <v>46023</v>
      </c>
      <c r="D26" s="5">
        <f>$B$25*(1+$G$2)</f>
        <v>173324.84955771265</v>
      </c>
    </row>
    <row r="27" spans="1:4" x14ac:dyDescent="0.3">
      <c r="A27" s="4">
        <v>46054</v>
      </c>
      <c r="D27" s="5">
        <f>D26*(1+$G$2)</f>
        <v>178818.47306073643</v>
      </c>
    </row>
    <row r="28" spans="1:4" x14ac:dyDescent="0.3">
      <c r="A28" s="4">
        <v>46082</v>
      </c>
      <c r="D28" s="5">
        <f t="shared" ref="D28:D31" si="1">D27*(1+$G$2)</f>
        <v>184486.2198892383</v>
      </c>
    </row>
    <row r="29" spans="1:4" x14ac:dyDescent="0.3">
      <c r="A29" s="4">
        <v>46113</v>
      </c>
      <c r="D29" s="5">
        <f t="shared" si="1"/>
        <v>190333.60897484122</v>
      </c>
    </row>
    <row r="30" spans="1:4" x14ac:dyDescent="0.3">
      <c r="A30" s="4">
        <v>46143</v>
      </c>
      <c r="D30" s="5">
        <f t="shared" si="1"/>
        <v>196366.33417464799</v>
      </c>
    </row>
    <row r="31" spans="1:4" x14ac:dyDescent="0.3">
      <c r="A31" s="4">
        <v>46174</v>
      </c>
      <c r="D31" s="5">
        <f t="shared" si="1"/>
        <v>202590.26981559757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2CFDB-B5CA-415B-94A6-003FB9C071CC}">
  <dimension ref="A1:D21"/>
  <sheetViews>
    <sheetView workbookViewId="0">
      <selection activeCell="C5" sqref="C5"/>
    </sheetView>
  </sheetViews>
  <sheetFormatPr defaultRowHeight="14.4" x14ac:dyDescent="0.3"/>
  <cols>
    <col min="1" max="1" width="23.109375" style="15" customWidth="1"/>
    <col min="2" max="2" width="16.6640625" style="15" hidden="1" customWidth="1"/>
    <col min="3" max="4" width="21.33203125" style="15" customWidth="1"/>
  </cols>
  <sheetData>
    <row r="1" spans="1:4" ht="23.4" x14ac:dyDescent="0.45">
      <c r="A1" s="12" t="s">
        <v>42</v>
      </c>
      <c r="B1" s="12"/>
      <c r="C1" s="12"/>
      <c r="D1" s="12"/>
    </row>
    <row r="2" spans="1:4" x14ac:dyDescent="0.3">
      <c r="A2" s="13" t="s">
        <v>43</v>
      </c>
      <c r="B2" s="13"/>
      <c r="C2" s="13"/>
      <c r="D2" s="13"/>
    </row>
    <row r="4" spans="1:4" x14ac:dyDescent="0.3">
      <c r="A4" s="14" t="s">
        <v>0</v>
      </c>
      <c r="B4" s="14" t="s">
        <v>5</v>
      </c>
      <c r="C4" s="14" t="s">
        <v>6</v>
      </c>
      <c r="D4" s="14" t="s">
        <v>7</v>
      </c>
    </row>
    <row r="5" spans="1:4" x14ac:dyDescent="0.3">
      <c r="A5" s="33">
        <v>46023</v>
      </c>
      <c r="B5" s="15">
        <v>25</v>
      </c>
      <c r="C5" s="19" cm="1">
        <f t="array" ref="C5">INTERCEPT('Data 2'!$B$2:$B$25,ROW('Data 2'!$B$2:$B$25)-ROW('Data 2'!$B$2)+1)+SLOPE('Data 2'!$B$2:$B$25,ROW('Data 2'!$B$2:$B$25)-ROW('Data 2'!$B$2)+1)*B5</f>
        <v>167621.73913043478</v>
      </c>
      <c r="D5" s="19"/>
    </row>
    <row r="6" spans="1:4" x14ac:dyDescent="0.3">
      <c r="A6" s="33">
        <v>46054</v>
      </c>
      <c r="B6" s="15">
        <v>26</v>
      </c>
      <c r="C6" s="19" cm="1">
        <f t="array" ref="C6">INTERCEPT('Data 2'!$B$2:$B$25,ROW('Data 2'!$B$2:$B$25)-ROW('Data 2'!$B$2)+1)+SLOPE('Data 2'!$B$2:$B$25,ROW('Data 2'!$B$2:$B$25)-ROW('Data 2'!$B$2)+1)*B6</f>
        <v>171372.47826086957</v>
      </c>
      <c r="D6" s="19">
        <f>C6-C5</f>
        <v>3750.7391304347839</v>
      </c>
    </row>
    <row r="7" spans="1:4" x14ac:dyDescent="0.3">
      <c r="A7" s="33">
        <v>46082</v>
      </c>
      <c r="B7" s="15">
        <v>27</v>
      </c>
      <c r="C7" s="19" cm="1">
        <f t="array" ref="C7">INTERCEPT('Data 2'!$B$2:$B$25,ROW('Data 2'!$B$2:$B$25)-ROW('Data 2'!$B$2)+1)+SLOPE('Data 2'!$B$2:$B$25,ROW('Data 2'!$B$2:$B$25)-ROW('Data 2'!$B$2)+1)*B7</f>
        <v>175123.21739130432</v>
      </c>
      <c r="D7" s="19">
        <f t="shared" ref="D7:D16" si="0">C7-C6</f>
        <v>3750.7391304347548</v>
      </c>
    </row>
    <row r="8" spans="1:4" x14ac:dyDescent="0.3">
      <c r="A8" s="33">
        <v>46113</v>
      </c>
      <c r="B8" s="15">
        <v>28</v>
      </c>
      <c r="C8" s="19" cm="1">
        <f t="array" ref="C8">INTERCEPT('Data 2'!$B$2:$B$25,ROW('Data 2'!$B$2:$B$25)-ROW('Data 2'!$B$2)+1)+SLOPE('Data 2'!$B$2:$B$25,ROW('Data 2'!$B$2:$B$25)-ROW('Data 2'!$B$2)+1)*B8</f>
        <v>178873.95652173914</v>
      </c>
      <c r="D8" s="19">
        <f t="shared" si="0"/>
        <v>3750.739130434813</v>
      </c>
    </row>
    <row r="9" spans="1:4" x14ac:dyDescent="0.3">
      <c r="A9" s="33">
        <v>46143</v>
      </c>
      <c r="B9" s="15">
        <v>29</v>
      </c>
      <c r="C9" s="19" cm="1">
        <f t="array" ref="C9">INTERCEPT('Data 2'!$B$2:$B$25,ROW('Data 2'!$B$2:$B$25)-ROW('Data 2'!$B$2)+1)+SLOPE('Data 2'!$B$2:$B$25,ROW('Data 2'!$B$2:$B$25)-ROW('Data 2'!$B$2)+1)*B9</f>
        <v>182624.69565217389</v>
      </c>
      <c r="D9" s="19">
        <f t="shared" si="0"/>
        <v>3750.7391304347548</v>
      </c>
    </row>
    <row r="10" spans="1:4" x14ac:dyDescent="0.3">
      <c r="A10" s="33">
        <v>46174</v>
      </c>
      <c r="B10" s="15">
        <v>30</v>
      </c>
      <c r="C10" s="19" cm="1">
        <f t="array" ref="C10">INTERCEPT('Data 2'!$B$2:$B$25,ROW('Data 2'!$B$2:$B$25)-ROW('Data 2'!$B$2)+1)+SLOPE('Data 2'!$B$2:$B$25,ROW('Data 2'!$B$2:$B$25)-ROW('Data 2'!$B$2)+1)*B10</f>
        <v>186375.4347826087</v>
      </c>
      <c r="D10" s="19">
        <f t="shared" si="0"/>
        <v>3750.739130434813</v>
      </c>
    </row>
    <row r="11" spans="1:4" x14ac:dyDescent="0.3">
      <c r="A11" s="33">
        <v>46204</v>
      </c>
      <c r="B11" s="15">
        <v>31</v>
      </c>
      <c r="C11" s="19" cm="1">
        <f t="array" ref="C11">INTERCEPT('Data 2'!$B$2:$B$25,ROW('Data 2'!$B$2:$B$25)-ROW('Data 2'!$B$2)+1)+SLOPE('Data 2'!$B$2:$B$25,ROW('Data 2'!$B$2:$B$25)-ROW('Data 2'!$B$2)+1)*B11</f>
        <v>190126.17391304346</v>
      </c>
      <c r="D11" s="19">
        <f t="shared" si="0"/>
        <v>3750.7391304347548</v>
      </c>
    </row>
    <row r="12" spans="1:4" x14ac:dyDescent="0.3">
      <c r="A12" s="33">
        <v>46235</v>
      </c>
      <c r="B12" s="15">
        <v>32</v>
      </c>
      <c r="C12" s="19" cm="1">
        <f t="array" ref="C12">INTERCEPT('Data 2'!$B$2:$B$25,ROW('Data 2'!$B$2:$B$25)-ROW('Data 2'!$B$2)+1)+SLOPE('Data 2'!$B$2:$B$25,ROW('Data 2'!$B$2:$B$25)-ROW('Data 2'!$B$2)+1)*B12</f>
        <v>193876.91304347827</v>
      </c>
      <c r="D12" s="19">
        <f t="shared" si="0"/>
        <v>3750.739130434813</v>
      </c>
    </row>
    <row r="13" spans="1:4" x14ac:dyDescent="0.3">
      <c r="A13" s="33">
        <v>46266</v>
      </c>
      <c r="B13" s="15">
        <v>33</v>
      </c>
      <c r="C13" s="19" cm="1">
        <f t="array" ref="C13">INTERCEPT('Data 2'!$B$2:$B$25,ROW('Data 2'!$B$2:$B$25)-ROW('Data 2'!$B$2)+1)+SLOPE('Data 2'!$B$2:$B$25,ROW('Data 2'!$B$2:$B$25)-ROW('Data 2'!$B$2)+1)*B13</f>
        <v>197627.65217391303</v>
      </c>
      <c r="D13" s="19">
        <f t="shared" si="0"/>
        <v>3750.7391304347548</v>
      </c>
    </row>
    <row r="14" spans="1:4" x14ac:dyDescent="0.3">
      <c r="A14" s="33">
        <v>46296</v>
      </c>
      <c r="B14" s="15">
        <v>34</v>
      </c>
      <c r="C14" s="19" cm="1">
        <f t="array" ref="C14">INTERCEPT('Data 2'!$B$2:$B$25,ROW('Data 2'!$B$2:$B$25)-ROW('Data 2'!$B$2)+1)+SLOPE('Data 2'!$B$2:$B$25,ROW('Data 2'!$B$2:$B$25)-ROW('Data 2'!$B$2)+1)*B14</f>
        <v>201378.39130434784</v>
      </c>
      <c r="D14" s="19">
        <f t="shared" si="0"/>
        <v>3750.739130434813</v>
      </c>
    </row>
    <row r="15" spans="1:4" x14ac:dyDescent="0.3">
      <c r="A15" s="33">
        <v>46327</v>
      </c>
      <c r="B15" s="15">
        <v>35</v>
      </c>
      <c r="C15" s="19" cm="1">
        <f t="array" ref="C15">INTERCEPT('Data 2'!$B$2:$B$25,ROW('Data 2'!$B$2:$B$25)-ROW('Data 2'!$B$2)+1)+SLOPE('Data 2'!$B$2:$B$25,ROW('Data 2'!$B$2:$B$25)-ROW('Data 2'!$B$2)+1)*B15</f>
        <v>205129.13043478259</v>
      </c>
      <c r="D15" s="19">
        <f t="shared" si="0"/>
        <v>3750.7391304347548</v>
      </c>
    </row>
    <row r="16" spans="1:4" x14ac:dyDescent="0.3">
      <c r="A16" s="33">
        <v>46357</v>
      </c>
      <c r="B16" s="15">
        <v>36</v>
      </c>
      <c r="C16" s="19" cm="1">
        <f t="array" ref="C16">INTERCEPT('Data 2'!$B$2:$B$25,ROW('Data 2'!$B$2:$B$25)-ROW('Data 2'!$B$2)+1)+SLOPE('Data 2'!$B$2:$B$25,ROW('Data 2'!$B$2:$B$25)-ROW('Data 2'!$B$2)+1)*B16</f>
        <v>208879.86956521738</v>
      </c>
      <c r="D16" s="19">
        <f t="shared" si="0"/>
        <v>3750.7391304347839</v>
      </c>
    </row>
    <row r="18" spans="1:2" x14ac:dyDescent="0.3">
      <c r="A18" s="34" t="s">
        <v>8</v>
      </c>
      <c r="B18" s="34" t="s">
        <v>9</v>
      </c>
    </row>
    <row r="19" spans="1:2" x14ac:dyDescent="0.3">
      <c r="A19" s="15" t="s">
        <v>44</v>
      </c>
      <c r="B19" s="19">
        <f>C16</f>
        <v>208879.86956521738</v>
      </c>
    </row>
    <row r="20" spans="1:2" x14ac:dyDescent="0.3">
      <c r="A20" s="15" t="s">
        <v>45</v>
      </c>
      <c r="B20" s="17">
        <f>C16/'Data 2'!B25-1</f>
        <v>0.24333255693581779</v>
      </c>
    </row>
    <row r="21" spans="1:2" x14ac:dyDescent="0.3">
      <c r="A21" s="15" t="s">
        <v>46</v>
      </c>
      <c r="B21" s="19">
        <f>SUM(C5:C16)</f>
        <v>2259009.6521739131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E1F23-3F77-404B-9ED4-0AD4585DDE9F}">
  <dimension ref="A1:C31"/>
  <sheetViews>
    <sheetView workbookViewId="0"/>
  </sheetViews>
  <sheetFormatPr defaultRowHeight="14.4" x14ac:dyDescent="0.3"/>
  <sheetData>
    <row r="1" spans="1:3" x14ac:dyDescent="0.3">
      <c r="A1" t="s">
        <v>0</v>
      </c>
      <c r="B1" t="s">
        <v>2</v>
      </c>
      <c r="C1" t="s">
        <v>6</v>
      </c>
    </row>
    <row r="2" spans="1:3" x14ac:dyDescent="0.3">
      <c r="A2" s="11">
        <v>45292</v>
      </c>
      <c r="B2" s="5">
        <v>82000</v>
      </c>
      <c r="C2" s="5"/>
    </row>
    <row r="3" spans="1:3" x14ac:dyDescent="0.3">
      <c r="A3" s="11">
        <v>45323</v>
      </c>
      <c r="B3" s="5">
        <v>84500</v>
      </c>
      <c r="C3" s="5"/>
    </row>
    <row r="4" spans="1:3" x14ac:dyDescent="0.3">
      <c r="A4" s="11">
        <v>45352</v>
      </c>
      <c r="B4" s="5">
        <v>87200</v>
      </c>
      <c r="C4" s="5"/>
    </row>
    <row r="5" spans="1:3" x14ac:dyDescent="0.3">
      <c r="A5" s="11">
        <v>45383</v>
      </c>
      <c r="B5" s="5">
        <v>91000</v>
      </c>
      <c r="C5" s="5"/>
    </row>
    <row r="6" spans="1:3" x14ac:dyDescent="0.3">
      <c r="A6" s="11">
        <v>45413</v>
      </c>
      <c r="B6" s="5">
        <v>93500</v>
      </c>
      <c r="C6" s="5"/>
    </row>
    <row r="7" spans="1:3" x14ac:dyDescent="0.3">
      <c r="A7" s="11">
        <v>45444</v>
      </c>
      <c r="B7" s="5">
        <v>96000</v>
      </c>
      <c r="C7" s="5"/>
    </row>
    <row r="8" spans="1:3" x14ac:dyDescent="0.3">
      <c r="A8" s="11">
        <v>45474</v>
      </c>
      <c r="B8" s="5">
        <v>98500</v>
      </c>
      <c r="C8" s="5"/>
    </row>
    <row r="9" spans="1:3" x14ac:dyDescent="0.3">
      <c r="A9" s="11">
        <v>45505</v>
      </c>
      <c r="B9" s="5">
        <v>101000</v>
      </c>
      <c r="C9" s="5"/>
    </row>
    <row r="10" spans="1:3" x14ac:dyDescent="0.3">
      <c r="A10" s="11">
        <v>45536</v>
      </c>
      <c r="B10" s="5">
        <v>104500</v>
      </c>
      <c r="C10" s="5"/>
    </row>
    <row r="11" spans="1:3" x14ac:dyDescent="0.3">
      <c r="A11" s="11">
        <v>45566</v>
      </c>
      <c r="B11" s="5">
        <v>108000</v>
      </c>
      <c r="C11" s="5"/>
    </row>
    <row r="12" spans="1:3" x14ac:dyDescent="0.3">
      <c r="A12" s="11">
        <v>45597</v>
      </c>
      <c r="B12" s="5">
        <v>112500</v>
      </c>
      <c r="C12" s="5"/>
    </row>
    <row r="13" spans="1:3" x14ac:dyDescent="0.3">
      <c r="A13" s="11">
        <v>45627</v>
      </c>
      <c r="B13" s="5">
        <v>118000</v>
      </c>
      <c r="C13" s="5"/>
    </row>
    <row r="14" spans="1:3" x14ac:dyDescent="0.3">
      <c r="A14" s="11">
        <v>45658</v>
      </c>
      <c r="B14" s="5">
        <v>121500</v>
      </c>
      <c r="C14" s="5"/>
    </row>
    <row r="15" spans="1:3" x14ac:dyDescent="0.3">
      <c r="A15" s="11">
        <v>45689</v>
      </c>
      <c r="B15" s="5">
        <v>124000</v>
      </c>
      <c r="C15" s="5"/>
    </row>
    <row r="16" spans="1:3" x14ac:dyDescent="0.3">
      <c r="A16" s="11">
        <v>45717</v>
      </c>
      <c r="B16" s="5">
        <v>128500</v>
      </c>
      <c r="C16" s="5"/>
    </row>
    <row r="17" spans="1:3" x14ac:dyDescent="0.3">
      <c r="A17" s="11">
        <v>45748</v>
      </c>
      <c r="B17" s="5">
        <v>133000</v>
      </c>
      <c r="C17" s="5"/>
    </row>
    <row r="18" spans="1:3" x14ac:dyDescent="0.3">
      <c r="A18" s="11">
        <v>45778</v>
      </c>
      <c r="B18" s="5">
        <v>136500</v>
      </c>
      <c r="C18" s="5"/>
    </row>
    <row r="19" spans="1:3" x14ac:dyDescent="0.3">
      <c r="A19" s="11">
        <v>45809</v>
      </c>
      <c r="B19" s="5">
        <v>141000</v>
      </c>
      <c r="C19" s="5"/>
    </row>
    <row r="20" spans="1:3" x14ac:dyDescent="0.3">
      <c r="A20" s="11">
        <v>45839</v>
      </c>
      <c r="B20" s="5">
        <v>145500</v>
      </c>
      <c r="C20" s="5"/>
    </row>
    <row r="21" spans="1:3" x14ac:dyDescent="0.3">
      <c r="A21" s="11">
        <v>45870</v>
      </c>
      <c r="B21" s="5">
        <v>149000</v>
      </c>
      <c r="C21" s="5"/>
    </row>
    <row r="22" spans="1:3" x14ac:dyDescent="0.3">
      <c r="A22" s="11">
        <v>45901</v>
      </c>
      <c r="B22" s="5">
        <v>153500</v>
      </c>
      <c r="C22" s="5"/>
    </row>
    <row r="23" spans="1:3" x14ac:dyDescent="0.3">
      <c r="A23" s="11">
        <v>45931</v>
      </c>
      <c r="B23" s="5">
        <v>158000</v>
      </c>
      <c r="C23" s="5"/>
    </row>
    <row r="24" spans="1:3" x14ac:dyDescent="0.3">
      <c r="A24" s="11">
        <v>45962</v>
      </c>
      <c r="B24" s="5">
        <v>162500</v>
      </c>
      <c r="C24" s="5"/>
    </row>
    <row r="25" spans="1:3" x14ac:dyDescent="0.3">
      <c r="A25" s="11">
        <v>45992</v>
      </c>
      <c r="B25" s="5">
        <v>168000</v>
      </c>
      <c r="C25" s="5">
        <v>168000</v>
      </c>
    </row>
    <row r="26" spans="1:3" x14ac:dyDescent="0.3">
      <c r="A26" s="11">
        <v>46023</v>
      </c>
      <c r="B26" s="5"/>
      <c r="C26" s="5">
        <v>167621.73913043499</v>
      </c>
    </row>
    <row r="27" spans="1:3" x14ac:dyDescent="0.3">
      <c r="A27" s="11">
        <v>46054</v>
      </c>
      <c r="B27" s="5"/>
      <c r="C27" s="5">
        <v>171372.47826087</v>
      </c>
    </row>
    <row r="28" spans="1:3" x14ac:dyDescent="0.3">
      <c r="A28" s="11">
        <v>46082</v>
      </c>
      <c r="B28" s="5"/>
      <c r="C28" s="5">
        <v>175123.217391304</v>
      </c>
    </row>
    <row r="29" spans="1:3" x14ac:dyDescent="0.3">
      <c r="A29" s="11">
        <v>46113</v>
      </c>
      <c r="B29" s="5"/>
      <c r="C29" s="5">
        <v>178873.95652173899</v>
      </c>
    </row>
    <row r="30" spans="1:3" x14ac:dyDescent="0.3">
      <c r="A30" s="11">
        <v>46143</v>
      </c>
      <c r="B30" s="5"/>
      <c r="C30" s="5">
        <v>182624.69565217401</v>
      </c>
    </row>
    <row r="31" spans="1:3" x14ac:dyDescent="0.3">
      <c r="A31" s="11">
        <v>46174</v>
      </c>
      <c r="B31" s="5"/>
      <c r="C31" s="5">
        <v>186375.43478260899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B2281-50AF-46FE-8F04-2DE7C59BECC2}">
  <dimension ref="A1:N24"/>
  <sheetViews>
    <sheetView workbookViewId="0">
      <selection activeCell="H10" sqref="H10"/>
    </sheetView>
  </sheetViews>
  <sheetFormatPr defaultRowHeight="14.4" x14ac:dyDescent="0.3"/>
  <cols>
    <col min="1" max="1" width="23.109375" style="15" customWidth="1"/>
    <col min="2" max="2" width="24.109375" style="15" customWidth="1"/>
    <col min="3" max="6" width="19.44140625" style="15" customWidth="1"/>
  </cols>
  <sheetData>
    <row r="1" spans="1:14" ht="23.4" x14ac:dyDescent="0.45">
      <c r="A1" s="12" t="s">
        <v>10</v>
      </c>
      <c r="B1" s="12"/>
      <c r="C1" s="12"/>
      <c r="D1" s="12"/>
      <c r="E1" s="12"/>
      <c r="F1" s="12"/>
    </row>
    <row r="2" spans="1:14" x14ac:dyDescent="0.3">
      <c r="A2" s="13" t="s">
        <v>11</v>
      </c>
      <c r="B2" s="13"/>
      <c r="C2" s="13"/>
      <c r="D2" s="13"/>
      <c r="E2" s="13"/>
      <c r="F2" s="13"/>
    </row>
    <row r="4" spans="1:14" x14ac:dyDescent="0.3">
      <c r="A4" s="14" t="s">
        <v>12</v>
      </c>
      <c r="B4" s="14" t="s">
        <v>9</v>
      </c>
      <c r="D4" s="16" t="s">
        <v>19</v>
      </c>
      <c r="E4" s="16"/>
      <c r="F4" s="16"/>
    </row>
    <row r="5" spans="1:14" ht="28.05" customHeight="1" x14ac:dyDescent="0.3">
      <c r="A5" s="15" t="s">
        <v>13</v>
      </c>
      <c r="B5" s="17">
        <f>'Sales Data'!B25/'Sales Data'!B2-1</f>
        <v>1.0487804878048781</v>
      </c>
      <c r="D5" s="18" t="s">
        <v>20</v>
      </c>
      <c r="E5" s="18"/>
      <c r="F5" s="18"/>
      <c r="N5" t="s">
        <v>41</v>
      </c>
    </row>
    <row r="6" spans="1:14" ht="28.05" customHeight="1" x14ac:dyDescent="0.3">
      <c r="A6" s="15" t="s">
        <v>14</v>
      </c>
      <c r="B6" s="17">
        <f>('Sales Data'!B25/'Sales Data'!B2)^(12/23)-1</f>
        <v>0.45384917530662361</v>
      </c>
      <c r="D6" s="18"/>
      <c r="E6" s="18"/>
      <c r="F6" s="18"/>
    </row>
    <row r="7" spans="1:14" ht="28.05" customHeight="1" x14ac:dyDescent="0.3">
      <c r="A7" s="15" t="s">
        <v>15</v>
      </c>
      <c r="B7" s="17">
        <f>('Sales Data'!B25/'Sales Data'!B2)^(1/23)-1</f>
        <v>3.1675885787258551E-2</v>
      </c>
      <c r="D7" s="18" t="s">
        <v>21</v>
      </c>
      <c r="E7" s="18"/>
      <c r="F7" s="18"/>
    </row>
    <row r="8" spans="1:14" ht="28.05" customHeight="1" x14ac:dyDescent="0.3">
      <c r="A8" s="15" t="s">
        <v>16</v>
      </c>
      <c r="B8" s="19" cm="1">
        <f t="array" ref="B8">SLOPE('Sales Data'!B2:B25,ROW('Sales Data'!B2:B25)-ROW('Sales Data'!B2)+1)</f>
        <v>3750.7391304347825</v>
      </c>
      <c r="D8" s="18"/>
      <c r="E8" s="18"/>
      <c r="F8" s="18"/>
    </row>
    <row r="9" spans="1:14" ht="28.05" customHeight="1" x14ac:dyDescent="0.3">
      <c r="A9" s="25" t="s">
        <v>17</v>
      </c>
      <c r="B9" s="26">
        <f>'Sales Data'!B26/'Sales Data'!B25-1</f>
        <v>-2.2515527950298653E-3</v>
      </c>
      <c r="D9" s="18" t="s">
        <v>22</v>
      </c>
      <c r="E9" s="18"/>
      <c r="F9" s="18"/>
    </row>
    <row r="10" spans="1:14" ht="28.05" customHeight="1" x14ac:dyDescent="0.3">
      <c r="A10" s="15" t="s">
        <v>18</v>
      </c>
      <c r="B10" s="17">
        <f>'Sales Data'!B31/'Sales Data'!B25-1</f>
        <v>0.10937758799172026</v>
      </c>
      <c r="D10" s="18"/>
      <c r="E10" s="18"/>
      <c r="F10" s="18"/>
    </row>
    <row r="12" spans="1:14" x14ac:dyDescent="0.3">
      <c r="A12" s="14" t="s">
        <v>0</v>
      </c>
      <c r="B12" s="14" t="s">
        <v>23</v>
      </c>
      <c r="C12" s="14" t="s">
        <v>24</v>
      </c>
      <c r="D12" s="16" t="s">
        <v>37</v>
      </c>
      <c r="E12" s="16"/>
      <c r="F12" s="16"/>
    </row>
    <row r="13" spans="1:14" ht="30" customHeight="1" x14ac:dyDescent="0.3">
      <c r="A13" s="15" t="s">
        <v>25</v>
      </c>
      <c r="B13" s="19">
        <f>'Sales Data'!B14-'Sales Data'!B13</f>
        <v>3500</v>
      </c>
      <c r="C13" s="15" t="str">
        <f>IF(B13=MAX($B$13:$B$24),"Strongest",IF(B13=MIN($B$13:$B$24),"Softest",IF(B13&gt;=AVERAGE($B$13:$B$24),"Above average","Below average")))</f>
        <v>Below average</v>
      </c>
      <c r="D13" s="20" t="s">
        <v>38</v>
      </c>
      <c r="E13" s="20"/>
      <c r="F13" s="20"/>
    </row>
    <row r="14" spans="1:14" ht="30" customHeight="1" x14ac:dyDescent="0.3">
      <c r="A14" s="21" t="s">
        <v>26</v>
      </c>
      <c r="B14" s="22">
        <f>AVERAGE('Sales Data'!B3-'Sales Data'!B2,'Sales Data'!B15-'Sales Data'!B14)</f>
        <v>2500</v>
      </c>
      <c r="C14" s="21" t="str">
        <f t="shared" ref="C14:C24" si="0">IF(B14=MAX($B$13:$B$24),"Strongest",IF(B14=MIN($B$13:$B$24),"Softest",IF(B14&gt;=AVERAGE($B$13:$B$24),"Above average","Below average")))</f>
        <v>Softest</v>
      </c>
      <c r="D14" s="20"/>
      <c r="E14" s="20"/>
      <c r="F14" s="20"/>
    </row>
    <row r="15" spans="1:14" ht="30" customHeight="1" x14ac:dyDescent="0.3">
      <c r="A15" s="15" t="s">
        <v>27</v>
      </c>
      <c r="B15" s="19">
        <f>AVERAGE('Sales Data'!B4-'Sales Data'!B3,'Sales Data'!B16-'Sales Data'!B15)</f>
        <v>3600</v>
      </c>
      <c r="C15" s="15" t="str">
        <f t="shared" si="0"/>
        <v>Below average</v>
      </c>
      <c r="D15" s="20" t="s">
        <v>39</v>
      </c>
      <c r="E15" s="20"/>
      <c r="F15" s="20"/>
    </row>
    <row r="16" spans="1:14" ht="30" customHeight="1" x14ac:dyDescent="0.3">
      <c r="A16" s="15" t="s">
        <v>28</v>
      </c>
      <c r="B16" s="19">
        <f>AVERAGE('Sales Data'!B5-'Sales Data'!B4,'Sales Data'!B17-'Sales Data'!B16)</f>
        <v>4150</v>
      </c>
      <c r="C16" s="15" t="str">
        <f t="shared" si="0"/>
        <v>Above average</v>
      </c>
      <c r="D16" s="20"/>
      <c r="E16" s="20"/>
      <c r="F16" s="20"/>
    </row>
    <row r="17" spans="1:6" ht="30" customHeight="1" x14ac:dyDescent="0.3">
      <c r="A17" s="15" t="s">
        <v>29</v>
      </c>
      <c r="B17" s="19">
        <f>AVERAGE('Sales Data'!B6-'Sales Data'!B5,'Sales Data'!B18-'Sales Data'!B17)</f>
        <v>3000</v>
      </c>
      <c r="C17" s="15" t="str">
        <f t="shared" si="0"/>
        <v>Below average</v>
      </c>
      <c r="D17" s="20" t="s">
        <v>40</v>
      </c>
      <c r="E17" s="20"/>
      <c r="F17" s="20"/>
    </row>
    <row r="18" spans="1:6" ht="30" customHeight="1" x14ac:dyDescent="0.3">
      <c r="A18" s="15" t="s">
        <v>30</v>
      </c>
      <c r="B18" s="19">
        <f>AVERAGE('Sales Data'!B7-'Sales Data'!B6,'Sales Data'!B19-'Sales Data'!B18)</f>
        <v>3500</v>
      </c>
      <c r="C18" s="15" t="str">
        <f t="shared" si="0"/>
        <v>Below average</v>
      </c>
      <c r="D18" s="20"/>
      <c r="E18" s="20"/>
      <c r="F18" s="20"/>
    </row>
    <row r="19" spans="1:6" x14ac:dyDescent="0.3">
      <c r="A19" s="15" t="s">
        <v>31</v>
      </c>
      <c r="B19" s="19">
        <f>AVERAGE('Sales Data'!B8-'Sales Data'!B7,'Sales Data'!B20-'Sales Data'!B19)</f>
        <v>3500</v>
      </c>
      <c r="C19" s="15" t="str">
        <f t="shared" si="0"/>
        <v>Below average</v>
      </c>
    </row>
    <row r="20" spans="1:6" x14ac:dyDescent="0.3">
      <c r="A20" s="15" t="s">
        <v>32</v>
      </c>
      <c r="B20" s="19">
        <f>AVERAGE('Sales Data'!B9-'Sales Data'!B8,'Sales Data'!B21-'Sales Data'!B20)</f>
        <v>3000</v>
      </c>
      <c r="C20" s="15" t="str">
        <f t="shared" si="0"/>
        <v>Below average</v>
      </c>
    </row>
    <row r="21" spans="1:6" x14ac:dyDescent="0.3">
      <c r="A21" s="15" t="s">
        <v>33</v>
      </c>
      <c r="B21" s="19">
        <f>AVERAGE('Sales Data'!B10-'Sales Data'!B9,'Sales Data'!B22-'Sales Data'!B21)</f>
        <v>4000</v>
      </c>
      <c r="C21" s="15" t="str">
        <f t="shared" si="0"/>
        <v>Above average</v>
      </c>
    </row>
    <row r="22" spans="1:6" x14ac:dyDescent="0.3">
      <c r="A22" s="15" t="s">
        <v>34</v>
      </c>
      <c r="B22" s="19">
        <f>AVERAGE('Sales Data'!B11-'Sales Data'!B10,'Sales Data'!B23-'Sales Data'!B22)</f>
        <v>4000</v>
      </c>
      <c r="C22" s="15" t="str">
        <f t="shared" si="0"/>
        <v>Above average</v>
      </c>
    </row>
    <row r="23" spans="1:6" x14ac:dyDescent="0.3">
      <c r="A23" s="15" t="s">
        <v>35</v>
      </c>
      <c r="B23" s="19">
        <f>AVERAGE('Sales Data'!B12-'Sales Data'!B11,'Sales Data'!B24-'Sales Data'!B23)</f>
        <v>4500</v>
      </c>
      <c r="C23" s="15" t="str">
        <f t="shared" si="0"/>
        <v>Above average</v>
      </c>
    </row>
    <row r="24" spans="1:6" x14ac:dyDescent="0.3">
      <c r="A24" s="23" t="s">
        <v>36</v>
      </c>
      <c r="B24" s="24">
        <f>AVERAGE('Sales Data'!B13-'Sales Data'!B12,'Sales Data'!B25-'Sales Data'!B24)</f>
        <v>5500</v>
      </c>
      <c r="C24" s="23" t="str">
        <f t="shared" si="0"/>
        <v>Strongest</v>
      </c>
    </row>
  </sheetData>
  <mergeCells count="10">
    <mergeCell ref="D12:F12"/>
    <mergeCell ref="D13:F14"/>
    <mergeCell ref="D15:F16"/>
    <mergeCell ref="D17:F18"/>
    <mergeCell ref="A1:F1"/>
    <mergeCell ref="A2:F2"/>
    <mergeCell ref="D4:F4"/>
    <mergeCell ref="D5:F6"/>
    <mergeCell ref="D7:F8"/>
    <mergeCell ref="D9:F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Sales Data</vt:lpstr>
      <vt:lpstr>Data 2</vt:lpstr>
      <vt:lpstr>Data 3</vt:lpstr>
      <vt:lpstr>Forecast</vt:lpstr>
      <vt:lpstr>Chart Data</vt:lpstr>
      <vt:lpstr>Sales Analysis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Aditi Lundia</cp:lastModifiedBy>
  <dcterms:created xsi:type="dcterms:W3CDTF">2026-09-16T07:40:52Z</dcterms:created>
  <dcterms:modified xsi:type="dcterms:W3CDTF">2026-09-16T11:51:59Z</dcterms:modified>
</cp:coreProperties>
</file>