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E8615959-BCA2-442A-B204-A62EF3D1A28E}" xr6:coauthVersionLast="47" xr6:coauthVersionMax="47" xr10:uidLastSave="{00000000-0000-0000-0000-000000000000}"/>
  <bookViews>
    <workbookView xWindow="-108" yWindow="-108" windowWidth="23256" windowHeight="12456" tabRatio="756" activeTab="1" xr2:uid="{00000000-000D-0000-FFFF-FFFF00000000}"/>
  </bookViews>
  <sheets>
    <sheet name="Sales Data" sheetId="1" r:id="rId1"/>
    <sheet name="Customer Feedback" sheetId="2" r:id="rId2"/>
    <sheet name="Sales Product Region Pivot" sheetId="5" r:id="rId3"/>
    <sheet name="Executive Summary" sheetId="4" r:id="rId4"/>
  </sheets>
  <calcPr calcId="191029" iterateDelta="1E-4"/>
  <pivotCaches>
    <pivotCache cacheId="4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48" i="4" l="1"/>
  <c r="K47" i="4"/>
  <c r="K46" i="4"/>
  <c r="K45" i="4"/>
  <c r="K44" i="4"/>
  <c r="J48" i="4"/>
  <c r="J47" i="4"/>
  <c r="J46" i="4"/>
  <c r="J45" i="4"/>
  <c r="J44" i="4"/>
  <c r="I48" i="4"/>
  <c r="I47" i="4"/>
  <c r="I46" i="4"/>
  <c r="I45" i="4"/>
  <c r="I44" i="4"/>
  <c r="H48" i="4"/>
  <c r="H47" i="4"/>
  <c r="H46" i="4"/>
  <c r="H45" i="4"/>
  <c r="H44" i="4"/>
  <c r="K43" i="4"/>
  <c r="J43" i="4"/>
  <c r="I43" i="4"/>
  <c r="H43" i="4"/>
  <c r="E47" i="4"/>
  <c r="E46" i="4"/>
  <c r="E45" i="4"/>
  <c r="E44" i="4"/>
  <c r="D47" i="4"/>
  <c r="D46" i="4"/>
  <c r="D45" i="4"/>
  <c r="D44" i="4"/>
  <c r="C47" i="4"/>
  <c r="C46" i="4"/>
  <c r="C45" i="4"/>
  <c r="C44" i="4"/>
  <c r="B47" i="4"/>
  <c r="B46" i="4"/>
  <c r="B45" i="4"/>
  <c r="B44" i="4"/>
  <c r="E43" i="4"/>
  <c r="D43" i="4"/>
  <c r="C43" i="4"/>
  <c r="B43" i="4"/>
  <c r="K39" i="4"/>
  <c r="K38" i="4"/>
  <c r="K37" i="4"/>
  <c r="K36" i="4"/>
  <c r="K35" i="4"/>
  <c r="K34" i="4"/>
  <c r="K33" i="4"/>
  <c r="J39" i="4"/>
  <c r="J38" i="4"/>
  <c r="J37" i="4"/>
  <c r="J36" i="4"/>
  <c r="J35" i="4"/>
  <c r="J34" i="4"/>
  <c r="J33" i="4"/>
  <c r="I39" i="4"/>
  <c r="I38" i="4"/>
  <c r="I37" i="4"/>
  <c r="I36" i="4"/>
  <c r="I35" i="4"/>
  <c r="I34" i="4"/>
  <c r="I33" i="4"/>
  <c r="H39" i="4"/>
  <c r="H38" i="4"/>
  <c r="H37" i="4"/>
  <c r="H36" i="4"/>
  <c r="H35" i="4"/>
  <c r="H34" i="4"/>
  <c r="H33" i="4"/>
  <c r="K32" i="4"/>
  <c r="J32" i="4"/>
  <c r="I32" i="4"/>
  <c r="H32" i="4"/>
  <c r="E37" i="4"/>
  <c r="E36" i="4"/>
  <c r="E35" i="4"/>
  <c r="E34" i="4"/>
  <c r="E33" i="4"/>
  <c r="D37" i="4"/>
  <c r="D36" i="4"/>
  <c r="D35" i="4"/>
  <c r="D34" i="4"/>
  <c r="D33" i="4"/>
  <c r="C37" i="4"/>
  <c r="C36" i="4"/>
  <c r="C35" i="4"/>
  <c r="C34" i="4"/>
  <c r="C33" i="4"/>
  <c r="B37" i="4"/>
  <c r="B36" i="4"/>
  <c r="B35" i="4"/>
  <c r="B34" i="4"/>
  <c r="B33" i="4"/>
  <c r="E32" i="4"/>
  <c r="D32" i="4"/>
  <c r="C32" i="4"/>
  <c r="B32" i="4"/>
  <c r="J5" i="4"/>
  <c r="G5" i="4"/>
  <c r="D5" i="4"/>
  <c r="A5" i="4"/>
  <c r="I81" i="1"/>
  <c r="K81" i="1" s="1"/>
  <c r="I80" i="1"/>
  <c r="K80" i="1" s="1"/>
  <c r="I79" i="1"/>
  <c r="K79" i="1" s="1"/>
  <c r="I78" i="1"/>
  <c r="K78" i="1" s="1"/>
  <c r="I77" i="1"/>
  <c r="K77" i="1" s="1"/>
  <c r="I76" i="1"/>
  <c r="K76" i="1" s="1"/>
  <c r="I75" i="1"/>
  <c r="K75" i="1" s="1"/>
  <c r="I74" i="1"/>
  <c r="K74" i="1" s="1"/>
  <c r="I73" i="1"/>
  <c r="K73" i="1" s="1"/>
  <c r="I72" i="1"/>
  <c r="K72" i="1" s="1"/>
  <c r="I71" i="1"/>
  <c r="K71" i="1" s="1"/>
  <c r="I70" i="1"/>
  <c r="K70" i="1" s="1"/>
  <c r="I69" i="1"/>
  <c r="K69" i="1" s="1"/>
  <c r="I68" i="1"/>
  <c r="K68" i="1" s="1"/>
  <c r="I67" i="1"/>
  <c r="K67" i="1" s="1"/>
  <c r="I66" i="1"/>
  <c r="K66" i="1" s="1"/>
  <c r="I65" i="1"/>
  <c r="K65" i="1" s="1"/>
  <c r="I64" i="1"/>
  <c r="K64" i="1" s="1"/>
  <c r="I63" i="1"/>
  <c r="K63" i="1" s="1"/>
  <c r="I62" i="1"/>
  <c r="K62" i="1" s="1"/>
  <c r="I61" i="1"/>
  <c r="K61" i="1" s="1"/>
  <c r="I60" i="1"/>
  <c r="K60" i="1" s="1"/>
  <c r="I59" i="1"/>
  <c r="K59" i="1" s="1"/>
  <c r="I58" i="1"/>
  <c r="K58" i="1" s="1"/>
  <c r="I57" i="1"/>
  <c r="K57" i="1" s="1"/>
  <c r="I56" i="1"/>
  <c r="K56" i="1" s="1"/>
  <c r="I55" i="1"/>
  <c r="K55" i="1" s="1"/>
  <c r="I54" i="1"/>
  <c r="K54" i="1" s="1"/>
  <c r="I53" i="1"/>
  <c r="K53" i="1" s="1"/>
  <c r="I52" i="1"/>
  <c r="K52" i="1" s="1"/>
  <c r="I51" i="1"/>
  <c r="K51" i="1" s="1"/>
  <c r="I50" i="1"/>
  <c r="K50" i="1" s="1"/>
  <c r="I49" i="1"/>
  <c r="K49" i="1" s="1"/>
  <c r="I48" i="1"/>
  <c r="K48" i="1" s="1"/>
  <c r="I47" i="1"/>
  <c r="K47" i="1" s="1"/>
  <c r="I46" i="1"/>
  <c r="K46" i="1" s="1"/>
  <c r="I45" i="1"/>
  <c r="K45" i="1" s="1"/>
  <c r="I44" i="1"/>
  <c r="K44" i="1" s="1"/>
  <c r="I43" i="1"/>
  <c r="K43" i="1" s="1"/>
  <c r="I42" i="1"/>
  <c r="K42" i="1" s="1"/>
  <c r="I41" i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I33" i="1"/>
  <c r="K33" i="1" s="1"/>
  <c r="I32" i="1"/>
  <c r="K32" i="1" s="1"/>
  <c r="I31" i="1"/>
  <c r="K31" i="1" s="1"/>
  <c r="I30" i="1"/>
  <c r="K30" i="1" s="1"/>
  <c r="I29" i="1"/>
  <c r="K29" i="1" s="1"/>
  <c r="I28" i="1"/>
  <c r="K28" i="1" s="1"/>
  <c r="I27" i="1"/>
  <c r="K27" i="1" s="1"/>
  <c r="I26" i="1"/>
  <c r="K26" i="1" s="1"/>
  <c r="I25" i="1"/>
  <c r="K25" i="1" s="1"/>
  <c r="I24" i="1"/>
  <c r="K24" i="1" s="1"/>
  <c r="I23" i="1"/>
  <c r="K23" i="1" s="1"/>
  <c r="I22" i="1"/>
  <c r="K22" i="1" s="1"/>
  <c r="I21" i="1"/>
  <c r="K21" i="1" s="1"/>
  <c r="I20" i="1"/>
  <c r="K20" i="1" s="1"/>
  <c r="I19" i="1"/>
  <c r="K19" i="1" s="1"/>
  <c r="I18" i="1"/>
  <c r="K18" i="1" s="1"/>
  <c r="I17" i="1"/>
  <c r="K17" i="1" s="1"/>
  <c r="I16" i="1"/>
  <c r="K16" i="1" s="1"/>
  <c r="I15" i="1"/>
  <c r="K15" i="1" s="1"/>
  <c r="I14" i="1"/>
  <c r="K14" i="1" s="1"/>
  <c r="I13" i="1"/>
  <c r="K13" i="1" s="1"/>
  <c r="I12" i="1"/>
  <c r="K12" i="1" s="1"/>
  <c r="I11" i="1"/>
  <c r="K11" i="1" s="1"/>
  <c r="I10" i="1"/>
  <c r="K10" i="1" s="1"/>
  <c r="I9" i="1"/>
  <c r="K9" i="1" s="1"/>
  <c r="I8" i="1"/>
  <c r="K8" i="1" s="1"/>
  <c r="I7" i="1"/>
  <c r="K7" i="1" s="1"/>
  <c r="I6" i="1"/>
  <c r="K6" i="1" s="1"/>
  <c r="I5" i="1"/>
  <c r="K5" i="1" s="1"/>
  <c r="I4" i="1"/>
  <c r="K4" i="1" s="1"/>
  <c r="I3" i="1"/>
  <c r="K3" i="1" s="1"/>
  <c r="I2" i="1"/>
  <c r="K2" i="1" s="1"/>
</calcChain>
</file>

<file path=xl/sharedStrings.xml><?xml version="1.0" encoding="utf-8"?>
<sst xmlns="http://schemas.openxmlformats.org/spreadsheetml/2006/main" count="543" uniqueCount="188">
  <si>
    <t>Order ID</t>
  </si>
  <si>
    <t>Order Date</t>
  </si>
  <si>
    <t>Sales Rep</t>
  </si>
  <si>
    <t>Region</t>
  </si>
  <si>
    <t>City</t>
  </si>
  <si>
    <t>Product</t>
  </si>
  <si>
    <t>Units</t>
  </si>
  <si>
    <t>Unit Price</t>
  </si>
  <si>
    <t>Sales</t>
  </si>
  <si>
    <t>Unit Cost</t>
  </si>
  <si>
    <t>Profit</t>
  </si>
  <si>
    <t>ORD-1001</t>
  </si>
  <si>
    <t>Michael Brooks</t>
  </si>
  <si>
    <t>Southeast</t>
  </si>
  <si>
    <t>Charlotte, NC</t>
  </si>
  <si>
    <t>USB-C Hub</t>
  </si>
  <si>
    <t>ORD-1002</t>
  </si>
  <si>
    <t>Jason Miller</t>
  </si>
  <si>
    <t>West</t>
  </si>
  <si>
    <t>Seattle, WA</t>
  </si>
  <si>
    <t>Laptop Stand</t>
  </si>
  <si>
    <t>ORD-1003</t>
  </si>
  <si>
    <t>Sarah Thompson</t>
  </si>
  <si>
    <t>Midwest</t>
  </si>
  <si>
    <t>Chicago, IL</t>
  </si>
  <si>
    <t>Wireless Mouse</t>
  </si>
  <si>
    <t>ORD-1004</t>
  </si>
  <si>
    <t>ORD-1005</t>
  </si>
  <si>
    <t>David Ramirez</t>
  </si>
  <si>
    <t>Mechanical Keyboard</t>
  </si>
  <si>
    <t>ORD-1006</t>
  </si>
  <si>
    <t>Ashley Nguyen</t>
  </si>
  <si>
    <t>Minneapolis, MN</t>
  </si>
  <si>
    <t>ORD-1007</t>
  </si>
  <si>
    <t>ORD-1008</t>
  </si>
  <si>
    <t>Denver, CO</t>
  </si>
  <si>
    <t>Webcam HD</t>
  </si>
  <si>
    <t>ORD-1009</t>
  </si>
  <si>
    <t>Northeast</t>
  </si>
  <si>
    <t>New York, NY</t>
  </si>
  <si>
    <t>ORD-1010</t>
  </si>
  <si>
    <t>Southwest</t>
  </si>
  <si>
    <t>Dallas, TX</t>
  </si>
  <si>
    <t>Monitor 27"</t>
  </si>
  <si>
    <t>ORD-1011</t>
  </si>
  <si>
    <t>Los Angeles, CA</t>
  </si>
  <si>
    <t>ORD-1012</t>
  </si>
  <si>
    <t>ORD-1013</t>
  </si>
  <si>
    <t>ORD-1014</t>
  </si>
  <si>
    <t>Phoenix, AZ</t>
  </si>
  <si>
    <t>ORD-1015</t>
  </si>
  <si>
    <t>ORD-1016</t>
  </si>
  <si>
    <t>ORD-1017</t>
  </si>
  <si>
    <t>Columbus, OH</t>
  </si>
  <si>
    <t>ORD-1018</t>
  </si>
  <si>
    <t>ORD-1019</t>
  </si>
  <si>
    <t>Desk Lamp</t>
  </si>
  <si>
    <t>ORD-1020</t>
  </si>
  <si>
    <t>Emily Carter</t>
  </si>
  <si>
    <t>Philadelphia, PA</t>
  </si>
  <si>
    <t>ORD-1021</t>
  </si>
  <si>
    <t>Boston, MA</t>
  </si>
  <si>
    <t>ORD-1022</t>
  </si>
  <si>
    <t>Miami, FL</t>
  </si>
  <si>
    <t>Headset</t>
  </si>
  <si>
    <t>ORD-1023</t>
  </si>
  <si>
    <t>ORD-1024</t>
  </si>
  <si>
    <t>Houston, TX</t>
  </si>
  <si>
    <t>ORD-1025</t>
  </si>
  <si>
    <t>ORD-1026</t>
  </si>
  <si>
    <t>ORD-1027</t>
  </si>
  <si>
    <t>ORD-1028</t>
  </si>
  <si>
    <t>Atlanta, GA</t>
  </si>
  <si>
    <t>ORD-1029</t>
  </si>
  <si>
    <t>ORD-1030</t>
  </si>
  <si>
    <t>ORD-1031</t>
  </si>
  <si>
    <t>ORD-1032</t>
  </si>
  <si>
    <t>ORD-1033</t>
  </si>
  <si>
    <t>ORD-1034</t>
  </si>
  <si>
    <t>ORD-1035</t>
  </si>
  <si>
    <t>ORD-1036</t>
  </si>
  <si>
    <t>ORD-1037</t>
  </si>
  <si>
    <t>ORD-1038</t>
  </si>
  <si>
    <t>ORD-1039</t>
  </si>
  <si>
    <t>ORD-1040</t>
  </si>
  <si>
    <t>ORD-1041</t>
  </si>
  <si>
    <t>ORD-1042</t>
  </si>
  <si>
    <t>ORD-1043</t>
  </si>
  <si>
    <t>ORD-1044</t>
  </si>
  <si>
    <t>ORD-1045</t>
  </si>
  <si>
    <t>ORD-1046</t>
  </si>
  <si>
    <t>ORD-1047</t>
  </si>
  <si>
    <t>ORD-1048</t>
  </si>
  <si>
    <t>ORD-1049</t>
  </si>
  <si>
    <t>ORD-1050</t>
  </si>
  <si>
    <t>ORD-1051</t>
  </si>
  <si>
    <t>ORD-1052</t>
  </si>
  <si>
    <t>ORD-1053</t>
  </si>
  <si>
    <t>ORD-1054</t>
  </si>
  <si>
    <t>ORD-1055</t>
  </si>
  <si>
    <t>ORD-1056</t>
  </si>
  <si>
    <t>ORD-1057</t>
  </si>
  <si>
    <t>ORD-1058</t>
  </si>
  <si>
    <t>ORD-1059</t>
  </si>
  <si>
    <t>ORD-1060</t>
  </si>
  <si>
    <t>ORD-1061</t>
  </si>
  <si>
    <t>ORD-1062</t>
  </si>
  <si>
    <t>ORD-1063</t>
  </si>
  <si>
    <t>ORD-1064</t>
  </si>
  <si>
    <t>ORD-1065</t>
  </si>
  <si>
    <t>ORD-1066</t>
  </si>
  <si>
    <t>ORD-1067</t>
  </si>
  <si>
    <t>ORD-1068</t>
  </si>
  <si>
    <t>ORD-1069</t>
  </si>
  <si>
    <t>ORD-1070</t>
  </si>
  <si>
    <t>ORD-1071</t>
  </si>
  <si>
    <t>ORD-1072</t>
  </si>
  <si>
    <t>ORD-1073</t>
  </si>
  <si>
    <t>ORD-1074</t>
  </si>
  <si>
    <t>ORD-1075</t>
  </si>
  <si>
    <t>ORD-1076</t>
  </si>
  <si>
    <t>ORD-1077</t>
  </si>
  <si>
    <t>ORD-1078</t>
  </si>
  <si>
    <t>ORD-1079</t>
  </si>
  <si>
    <t>ORD-1080</t>
  </si>
  <si>
    <t>Feedback ID</t>
  </si>
  <si>
    <t>Date</t>
  </si>
  <si>
    <t>Rating</t>
  </si>
  <si>
    <t>Comment</t>
  </si>
  <si>
    <t>FB-101</t>
  </si>
  <si>
    <t>Fast shipping and the keyboard feels great to type on.</t>
  </si>
  <si>
    <t>FB-102</t>
  </si>
  <si>
    <t>The USB-C hub gets very hot after an hour of use.</t>
  </si>
  <si>
    <t>FB-103</t>
  </si>
  <si>
    <t>Good value for the price. Setup took two minutes.</t>
  </si>
  <si>
    <t>FB-104</t>
  </si>
  <si>
    <t>Monitor arrived with a cracked corner. Still waiting on a replacement.</t>
  </si>
  <si>
    <t>FB-105</t>
  </si>
  <si>
    <t>Headset is fine but the mic picks up a lot of background noise.</t>
  </si>
  <si>
    <t>FB-106</t>
  </si>
  <si>
    <t>Best desk lamp I have owned. Nice warm light.</t>
  </si>
  <si>
    <t>FB-107</t>
  </si>
  <si>
    <t>Webcam image is grainy in low light.</t>
  </si>
  <si>
    <t>FB-108</t>
  </si>
  <si>
    <t>Mouse battery lasts for weeks. Only wish it had more buttons.</t>
  </si>
  <si>
    <t>FB-109</t>
  </si>
  <si>
    <t>Support took five days to reply to my ticket.</t>
  </si>
  <si>
    <t>FB-110</t>
  </si>
  <si>
    <t>Laptop stand wobbles a little with a heavier laptop.</t>
  </si>
  <si>
    <t>FB-111</t>
  </si>
  <si>
    <t>Great packaging, everything arrived safe.</t>
  </si>
  <si>
    <t>FB-112</t>
  </si>
  <si>
    <t>Hub dropped my external drive connection twice today.</t>
  </si>
  <si>
    <t>FB-113</t>
  </si>
  <si>
    <t>Keyboard is loud but that is what I wanted.</t>
  </si>
  <si>
    <t>FB-114</t>
  </si>
  <si>
    <t>Return process was confusing. Too many steps on the website.</t>
  </si>
  <si>
    <t>FB-115</t>
  </si>
  <si>
    <t>Monitor colors look accurate out of the box.</t>
  </si>
  <si>
    <t>Sales &amp; Customer Insight Summary</t>
  </si>
  <si>
    <t>January–June 2026 | 80 orders | 1,237 units | 15 feedback records</t>
  </si>
  <si>
    <t>Total Sales</t>
  </si>
  <si>
    <t>Total Profit</t>
  </si>
  <si>
    <t>Profit Margin</t>
  </si>
  <si>
    <t>Average Rating</t>
  </si>
  <si>
    <t>What matters most</t>
  </si>
  <si>
    <t>• Revenue reached $82.8K with $37.2K profit (44.9% margin); the business is strongly profitable across the period.</t>
  </si>
  <si>
    <t>• April was the sales peak at $16.0K, but June margin fell to 39.3% from 45.1% in May despite stable sales—an important mix/cost warning.</t>
  </si>
  <si>
    <t>• Monitor 27" produced 34% of revenue and the most profit ($9.3K), but its 32.8% margin was the lowest product margin.</t>
  </si>
  <si>
    <t>• Feedback averages 3.27/5, but only 2 of 15 product labels align with the comment content; use themes overall, not product-level ratings, until labels are corrected.</t>
  </si>
  <si>
    <t>Month</t>
  </si>
  <si>
    <t>Orders</t>
  </si>
  <si>
    <t>Margin</t>
  </si>
  <si>
    <t>Customer feedback themes (15 comments; overall themes only due to product-label mismatches)</t>
  </si>
  <si>
    <t>Theme</t>
  </si>
  <si>
    <t>Summary</t>
  </si>
  <si>
    <t>Product performance &amp; quality</t>
  </si>
  <si>
    <t>Mixed — praise for color accuracy and battery life; issues include damage, overheating, connection drops, wobble and microphone noise.</t>
  </si>
  <si>
    <t>Usability &amp; design</t>
  </si>
  <si>
    <t>Mixed — keyboard feel and some setup experiences were positive; feature limitations and confusing processes reduced satisfaction.</t>
  </si>
  <si>
    <t>Shipping &amp; packaging</t>
  </si>
  <si>
    <t>Mixed — fast shipping and protective packaging were praised, but one damaged monitor and delayed replacement were reported.</t>
  </si>
  <si>
    <t>Customer service &amp; returns</t>
  </si>
  <si>
    <t>Negative — comments cite a confusing return flow and a five-day support response delay.</t>
  </si>
  <si>
    <t>Value &amp; overall satisfaction</t>
  </si>
  <si>
    <t>Positive — good value, easy setup and especially favorable desk-lamp comments were recurring positives.</t>
  </si>
  <si>
    <t>Grand Total</t>
  </si>
  <si>
    <t>Total Sales by Product and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</si>
</sst>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yy"/>
    <numFmt numFmtId="165" formatCode="\$#,##0.00"/>
    <numFmt numFmtId="166" formatCode="&quot;$&quot;#,##0"/>
    <numFmt numFmtId="167" formatCode="0.0%"/>
    <numFmt numFmtId="168" formatCode="mmm\ yyyy"/>
  </numFmts>
  <fonts count="16" x14ac:knownFonts="1">
    <font>
      <sz val="11"/>
      <color theme="1"/>
      <name val="Calibri"/>
      <family val="2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theme="0"/>
      <name val="Arial"/>
      <family val="2"/>
    </font>
    <font>
      <sz val="11"/>
      <color theme="0"/>
      <name val="Calibri"/>
      <family val="2"/>
      <charset val="1"/>
    </font>
    <font>
      <sz val="11"/>
      <color theme="1"/>
      <name val="Aptos"/>
      <family val="2"/>
    </font>
    <font>
      <b/>
      <sz val="11"/>
      <color rgb="FFFFFFFF"/>
      <name val="Calibri"/>
      <family val="2"/>
      <charset val="1"/>
    </font>
    <font>
      <b/>
      <sz val="22"/>
      <color rgb="FFFFFFFF"/>
      <name val="Calibri"/>
      <family val="2"/>
      <charset val="1"/>
    </font>
    <font>
      <sz val="11"/>
      <color rgb="FF486275"/>
      <name val="Calibri"/>
      <family val="2"/>
      <charset val="1"/>
    </font>
    <font>
      <b/>
      <sz val="20"/>
      <color rgb="FF17324D"/>
      <name val="Calibri"/>
      <family val="2"/>
      <charset val="1"/>
    </font>
    <font>
      <b/>
      <sz val="14"/>
      <color rgb="FF17324D"/>
      <name val="Calibri"/>
      <family val="2"/>
      <charset val="1"/>
    </font>
    <font>
      <sz val="11"/>
      <color rgb="FF2E3D49"/>
      <name val="Calibri"/>
      <family val="2"/>
      <charset val="1"/>
    </font>
    <font>
      <sz val="11"/>
      <color rgb="FF7A4C00"/>
      <name val="Calibri"/>
      <family val="2"/>
      <charset val="1"/>
    </font>
    <font>
      <b/>
      <sz val="11"/>
      <color rgb="FFFFFFFF"/>
      <name val="Aptos"/>
      <family val="2"/>
    </font>
    <font>
      <b/>
      <sz val="11"/>
      <color theme="1"/>
      <name val="Calibri"/>
      <family val="2"/>
      <charset val="1"/>
    </font>
    <font>
      <b/>
      <sz val="18"/>
      <color rgb="FFFFFFFF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EAF0F5"/>
        <bgColor indexed="64"/>
      </patternFill>
    </fill>
    <fill>
      <patternFill patternType="solid">
        <fgColor rgb="FF2F6B7C"/>
        <bgColor indexed="64"/>
      </patternFill>
    </fill>
    <fill>
      <patternFill patternType="solid">
        <fgColor rgb="FFF4F8FA"/>
        <bgColor indexed="64"/>
      </patternFill>
    </fill>
    <fill>
      <patternFill patternType="solid">
        <fgColor rgb="FFD6E5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E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6" fontId="9" fillId="5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2" fontId="9" fillId="5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0" fillId="6" borderId="0" xfId="0" applyFont="1" applyFill="1" applyAlignment="1">
      <alignment vertical="center"/>
    </xf>
    <xf numFmtId="0" fontId="11" fillId="7" borderId="0" xfId="0" applyFont="1" applyFill="1" applyAlignment="1">
      <alignment vertical="center"/>
    </xf>
    <xf numFmtId="0" fontId="12" fillId="8" borderId="0" xfId="0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168" fontId="5" fillId="0" borderId="0" xfId="0" applyNumberFormat="1" applyFont="1" applyBorder="1" applyAlignment="1">
      <alignment vertical="center"/>
    </xf>
    <xf numFmtId="166" fontId="5" fillId="0" borderId="0" xfId="0" applyNumberFormat="1" applyFont="1" applyBorder="1" applyAlignment="1">
      <alignment vertical="center"/>
    </xf>
    <xf numFmtId="1" fontId="5" fillId="0" borderId="0" xfId="0" applyNumberFormat="1" applyFont="1" applyBorder="1" applyAlignment="1">
      <alignment vertical="center"/>
    </xf>
    <xf numFmtId="167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8" fontId="5" fillId="0" borderId="1" xfId="0" applyNumberFormat="1" applyFont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67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4" fillId="6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14" fillId="5" borderId="0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4" fillId="5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pivotButton="1"/>
    <xf numFmtId="0" fontId="15" fillId="2" borderId="0" xfId="0" applyFont="1" applyFill="1"/>
    <xf numFmtId="166" fontId="0" fillId="0" borderId="0" xfId="0" applyNumberFormat="1"/>
  </cellXfs>
  <cellStyles count="1">
    <cellStyle name="Normal" xfId="0" builtinId="0"/>
  </cellStyles>
  <dxfs count="14">
    <dxf>
      <numFmt numFmtId="166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165" formatCode="\$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165" formatCode="\$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165" formatCode="\$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165" formatCode="\$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164" formatCode="mm/d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Sales &amp; Profit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'Executive Summary'!$B$31</c:f>
              <c:strCache>
                <c:ptCount val="1"/>
                <c:pt idx="0">
                  <c:v>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'Executive Summary'!$A$32:$A$37</c:f>
              <c:numCache>
                <c:formatCode>mmm\ yyyy</c:formatCode>
                <c:ptCount val="6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</c:numCache>
            </c:numRef>
          </c:cat>
          <c:val>
            <c:numRef>
              <c:f>'Executive Summary'!$B$32:$B$37</c:f>
              <c:numCache>
                <c:formatCode>"$"#,##0</c:formatCode>
                <c:ptCount val="6"/>
                <c:pt idx="0">
                  <c:v>10413.1</c:v>
                </c:pt>
                <c:pt idx="1">
                  <c:v>11828.26</c:v>
                </c:pt>
                <c:pt idx="2">
                  <c:v>14932.789999999997</c:v>
                </c:pt>
                <c:pt idx="3">
                  <c:v>15967.499999999998</c:v>
                </c:pt>
                <c:pt idx="4">
                  <c:v>14817.749999999998</c:v>
                </c:pt>
                <c:pt idx="5">
                  <c:v>14843.230000000001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F9-466A-B7C6-DCD13B178AE8}"/>
            </c:ext>
          </c:extLst>
        </c:ser>
        <c:ser>
          <c:idx val="1"/>
          <c:order val="1"/>
          <c:tx>
            <c:strRef>
              <c:f>'Executive Summary'!$C$31</c:f>
              <c:strCache>
                <c:ptCount val="1"/>
                <c:pt idx="0">
                  <c:v>Profit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'Executive Summary'!$A$32:$A$37</c:f>
              <c:numCache>
                <c:formatCode>mmm\ yyyy</c:formatCode>
                <c:ptCount val="6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</c:numCache>
            </c:numRef>
          </c:cat>
          <c:val>
            <c:numRef>
              <c:f>'Executive Summary'!$C$32:$C$37</c:f>
              <c:numCache>
                <c:formatCode>"$"#,##0</c:formatCode>
                <c:ptCount val="6"/>
                <c:pt idx="0">
                  <c:v>4877.5999999999995</c:v>
                </c:pt>
                <c:pt idx="1">
                  <c:v>5399.2599999999993</c:v>
                </c:pt>
                <c:pt idx="2">
                  <c:v>6895.2899999999991</c:v>
                </c:pt>
                <c:pt idx="3">
                  <c:v>7504.5000000000009</c:v>
                </c:pt>
                <c:pt idx="4">
                  <c:v>6679.7500000000009</c:v>
                </c:pt>
                <c:pt idx="5">
                  <c:v>5831.7300000000014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F9-466A-B7C6-DCD13B178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9797007"/>
        <c:axId val="1177129231"/>
      </c:lineChart>
      <c:dateAx>
        <c:axId val="1629797007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7129231"/>
        <c:crosses val="autoZero"/>
        <c:auto val="0"/>
        <c:lblOffset val="100"/>
        <c:baseTimeUnit val="months"/>
      </c:dateAx>
      <c:valAx>
        <c:axId val="1177129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9797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Product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Summary'!$H$31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'Executive Summary'!$G$32:$G$39</c:f>
              <c:strCache>
                <c:ptCount val="8"/>
                <c:pt idx="0">
                  <c:v>Monitor 27"</c:v>
                </c:pt>
                <c:pt idx="1">
                  <c:v>Webcam HD</c:v>
                </c:pt>
                <c:pt idx="2">
                  <c:v>Mechanical Keyboard</c:v>
                </c:pt>
                <c:pt idx="3">
                  <c:v>USB-C Hub</c:v>
                </c:pt>
                <c:pt idx="4">
                  <c:v>Laptop Stand</c:v>
                </c:pt>
                <c:pt idx="5">
                  <c:v>Desk Lamp</c:v>
                </c:pt>
                <c:pt idx="6">
                  <c:v>Wireless Mouse</c:v>
                </c:pt>
                <c:pt idx="7">
                  <c:v>Headset</c:v>
                </c:pt>
              </c:strCache>
            </c:strRef>
          </c:cat>
          <c:val>
            <c:numRef>
              <c:f>'Executive Summary'!$H$32:$H$39</c:f>
              <c:numCache>
                <c:formatCode>"$"#,##0</c:formatCode>
                <c:ptCount val="8"/>
                <c:pt idx="0">
                  <c:v>28498.86</c:v>
                </c:pt>
                <c:pt idx="1">
                  <c:v>11338.11</c:v>
                </c:pt>
                <c:pt idx="2">
                  <c:v>10978.779999999999</c:v>
                </c:pt>
                <c:pt idx="3">
                  <c:v>8998.2000000000007</c:v>
                </c:pt>
                <c:pt idx="4">
                  <c:v>6758.31</c:v>
                </c:pt>
                <c:pt idx="5">
                  <c:v>6298.2000000000007</c:v>
                </c:pt>
                <c:pt idx="6">
                  <c:v>5772.6900000000005</c:v>
                </c:pt>
                <c:pt idx="7">
                  <c:v>4159.4799999999996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29-4666-BB8A-2D668D053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29856399"/>
        <c:axId val="1177161391"/>
      </c:barChart>
      <c:catAx>
        <c:axId val="16298563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7161391"/>
        <c:crosses val="autoZero"/>
        <c:auto val="1"/>
        <c:lblAlgn val="ctr"/>
        <c:lblOffset val="100"/>
        <c:noMultiLvlLbl val="0"/>
      </c:catAx>
      <c:valAx>
        <c:axId val="1177161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9856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6</xdr:col>
      <xdr:colOff>0</xdr:colOff>
      <xdr:row>28</xdr:row>
      <xdr:rowOff>0</xdr:rowOff>
    </xdr:to>
    <xdr:graphicFrame macro="">
      <xdr:nvGraphicFramePr>
        <xdr:cNvPr id="2" name="Monthly Sales and Profit">
          <a:extLst>
            <a:ext uri="{FF2B5EF4-FFF2-40B4-BE49-F238E27FC236}">
              <a16:creationId xmlns:a16="http://schemas.microsoft.com/office/drawing/2014/main" id="{B510AD3E-62EF-CF13-93CE-0E21EC7660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13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3" name="Product Sales">
          <a:extLst>
            <a:ext uri="{FF2B5EF4-FFF2-40B4-BE49-F238E27FC236}">
              <a16:creationId xmlns:a16="http://schemas.microsoft.com/office/drawing/2014/main" id="{BF8FECDA-0F5B-2279-8B5D-B2F74F17A5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iti Lundia" refreshedDate="46274.757191319448" createdVersion="8" refreshedVersion="8" minRefreshableVersion="3" recordCount="80" xr:uid="{224FB15C-0068-4CD0-897A-22FFC6014E60}">
  <cacheSource type="worksheet">
    <worksheetSource ref="A1:K81" sheet="Sales Data"/>
  </cacheSource>
  <cacheFields count="11">
    <cacheField name="Order ID" numFmtId="0">
      <sharedItems/>
    </cacheField>
    <cacheField name="Order Date" numFmtId="164">
      <sharedItems containsSemiMixedTypes="0" containsNonDate="0" containsDate="1" containsString="0" minDate="2026-01-02T00:00:00" maxDate="2026-07-01T00:00:00"/>
    </cacheField>
    <cacheField name="Sales Rep" numFmtId="0">
      <sharedItems/>
    </cacheField>
    <cacheField name="Region" numFmtId="0">
      <sharedItems count="5">
        <s v="Southeast"/>
        <s v="West"/>
        <s v="Midwest"/>
        <s v="Northeast"/>
        <s v="Southwest"/>
      </sharedItems>
    </cacheField>
    <cacheField name="City" numFmtId="0">
      <sharedItems/>
    </cacheField>
    <cacheField name="Product" numFmtId="0">
      <sharedItems count="8">
        <s v="USB-C Hub"/>
        <s v="Laptop Stand"/>
        <s v="Wireless Mouse"/>
        <s v="Mechanical Keyboard"/>
        <s v="Webcam HD"/>
        <s v="Monitor 27&quot;"/>
        <s v="Desk Lamp"/>
        <s v="Headset"/>
      </sharedItems>
    </cacheField>
    <cacheField name="Units" numFmtId="0">
      <sharedItems containsSemiMixedTypes="0" containsString="0" containsNumber="1" containsInteger="1" minValue="1" maxValue="29"/>
    </cacheField>
    <cacheField name="Unit Price" numFmtId="165">
      <sharedItems containsSemiMixedTypes="0" containsString="0" containsNumber="1" minValue="24.99" maxValue="249.99"/>
    </cacheField>
    <cacheField name="Sales" numFmtId="165">
      <sharedItems containsSemiMixedTypes="0" containsString="0" containsNumber="1" minValue="49.98" maxValue="5499.7800000000007"/>
    </cacheField>
    <cacheField name="Unit Cost" numFmtId="165">
      <sharedItems containsSemiMixedTypes="0" containsString="0" containsNumber="1" minValue="11.5" maxValue="168"/>
    </cacheField>
    <cacheField name="Profit" numFmtId="165">
      <sharedItems containsSemiMixedTypes="0" containsString="0" containsNumber="1" minValue="26.979999999999997" maxValue="1803.780000000000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">
  <r>
    <s v="ORD-1001"/>
    <d v="2026-01-02T00:00:00"/>
    <s v="Michael Brooks"/>
    <x v="0"/>
    <s v="Charlotte, NC"/>
    <x v="0"/>
    <n v="5"/>
    <n v="49.99"/>
    <n v="249.95000000000002"/>
    <n v="22"/>
    <n v="139.95000000000002"/>
  </r>
  <r>
    <s v="ORD-1002"/>
    <d v="2026-01-04T00:00:00"/>
    <s v="Jason Miller"/>
    <x v="1"/>
    <s v="Seattle, WA"/>
    <x v="1"/>
    <n v="29"/>
    <n v="39.99"/>
    <n v="1159.71"/>
    <n v="17"/>
    <n v="666.71"/>
  </r>
  <r>
    <s v="ORD-1003"/>
    <d v="2026-01-08T00:00:00"/>
    <s v="Sarah Thompson"/>
    <x v="2"/>
    <s v="Chicago, IL"/>
    <x v="2"/>
    <n v="16"/>
    <n v="24.99"/>
    <n v="399.84"/>
    <n v="11.5"/>
    <n v="215.83999999999997"/>
  </r>
  <r>
    <s v="ORD-1004"/>
    <d v="2026-01-11T00:00:00"/>
    <s v="Sarah Thompson"/>
    <x v="1"/>
    <s v="Seattle, WA"/>
    <x v="1"/>
    <n v="24"/>
    <n v="39.99"/>
    <n v="959.76"/>
    <n v="17"/>
    <n v="551.76"/>
  </r>
  <r>
    <s v="ORD-1005"/>
    <d v="2026-01-16T00:00:00"/>
    <s v="David Ramirez"/>
    <x v="2"/>
    <s v="Chicago, IL"/>
    <x v="3"/>
    <n v="5"/>
    <n v="89.99"/>
    <n v="449.95"/>
    <n v="48"/>
    <n v="209.95"/>
  </r>
  <r>
    <s v="ORD-1006"/>
    <d v="2026-01-17T00:00:00"/>
    <s v="Ashley Nguyen"/>
    <x v="2"/>
    <s v="Minneapolis, MN"/>
    <x v="2"/>
    <n v="21"/>
    <n v="24.99"/>
    <n v="524.79"/>
    <n v="11.5"/>
    <n v="283.28999999999996"/>
  </r>
  <r>
    <s v="ORD-1007"/>
    <d v="2026-01-18T00:00:00"/>
    <s v="David Ramirez"/>
    <x v="2"/>
    <s v="Minneapolis, MN"/>
    <x v="1"/>
    <n v="16"/>
    <n v="39.99"/>
    <n v="639.84"/>
    <n v="17"/>
    <n v="367.84000000000003"/>
  </r>
  <r>
    <s v="ORD-1008"/>
    <d v="2026-01-21T00:00:00"/>
    <s v="Sarah Thompson"/>
    <x v="1"/>
    <s v="Denver, CO"/>
    <x v="4"/>
    <n v="21"/>
    <n v="59.99"/>
    <n v="1259.79"/>
    <n v="31"/>
    <n v="608.79"/>
  </r>
  <r>
    <s v="ORD-1009"/>
    <d v="2026-01-21T00:00:00"/>
    <s v="Michael Brooks"/>
    <x v="3"/>
    <s v="New York, NY"/>
    <x v="3"/>
    <n v="8"/>
    <n v="89.99"/>
    <n v="719.92"/>
    <n v="48"/>
    <n v="335.91999999999996"/>
  </r>
  <r>
    <s v="ORD-1010"/>
    <d v="2026-01-23T00:00:00"/>
    <s v="David Ramirez"/>
    <x v="4"/>
    <s v="Dallas, TX"/>
    <x v="5"/>
    <n v="13"/>
    <n v="249.99"/>
    <n v="3249.87"/>
    <n v="168"/>
    <n v="1065.8699999999999"/>
  </r>
  <r>
    <s v="ORD-1011"/>
    <d v="2026-01-27T00:00:00"/>
    <s v="Ashley Nguyen"/>
    <x v="1"/>
    <s v="Los Angeles, CA"/>
    <x v="2"/>
    <n v="10"/>
    <n v="24.99"/>
    <n v="249.89999999999998"/>
    <n v="11.5"/>
    <n v="134.89999999999998"/>
  </r>
  <r>
    <s v="ORD-1012"/>
    <d v="2026-01-31T00:00:00"/>
    <s v="Ashley Nguyen"/>
    <x v="2"/>
    <s v="Minneapolis, MN"/>
    <x v="2"/>
    <n v="22"/>
    <n v="24.99"/>
    <n v="549.78"/>
    <n v="11.5"/>
    <n v="296.77999999999997"/>
  </r>
  <r>
    <s v="ORD-1013"/>
    <d v="2026-02-01T00:00:00"/>
    <s v="Ashley Nguyen"/>
    <x v="1"/>
    <s v="Denver, CO"/>
    <x v="3"/>
    <n v="7"/>
    <n v="89.99"/>
    <n v="629.92999999999995"/>
    <n v="48"/>
    <n v="293.92999999999995"/>
  </r>
  <r>
    <s v="ORD-1014"/>
    <d v="2026-02-01T00:00:00"/>
    <s v="Michael Brooks"/>
    <x v="4"/>
    <s v="Phoenix, AZ"/>
    <x v="1"/>
    <n v="15"/>
    <n v="39.99"/>
    <n v="599.85"/>
    <n v="17"/>
    <n v="344.85"/>
  </r>
  <r>
    <s v="ORD-1015"/>
    <d v="2026-02-03T00:00:00"/>
    <s v="Jason Miller"/>
    <x v="2"/>
    <s v="Minneapolis, MN"/>
    <x v="5"/>
    <n v="13"/>
    <n v="249.99"/>
    <n v="3249.87"/>
    <n v="168"/>
    <n v="1065.8699999999999"/>
  </r>
  <r>
    <s v="ORD-1016"/>
    <d v="2026-02-08T00:00:00"/>
    <s v="Jason Miller"/>
    <x v="0"/>
    <s v="Charlotte, NC"/>
    <x v="1"/>
    <n v="5"/>
    <n v="39.99"/>
    <n v="199.95000000000002"/>
    <n v="17"/>
    <n v="114.95000000000002"/>
  </r>
  <r>
    <s v="ORD-1017"/>
    <d v="2026-02-08T00:00:00"/>
    <s v="Sarah Thompson"/>
    <x v="2"/>
    <s v="Columbus, OH"/>
    <x v="4"/>
    <n v="20"/>
    <n v="59.99"/>
    <n v="1199.8"/>
    <n v="31"/>
    <n v="579.79999999999995"/>
  </r>
  <r>
    <s v="ORD-1018"/>
    <d v="2026-02-10T00:00:00"/>
    <s v="Jason Miller"/>
    <x v="0"/>
    <s v="Charlotte, NC"/>
    <x v="0"/>
    <n v="1"/>
    <n v="49.99"/>
    <n v="49.99"/>
    <n v="22"/>
    <n v="27.990000000000002"/>
  </r>
  <r>
    <s v="ORD-1019"/>
    <d v="2026-02-18T00:00:00"/>
    <s v="David Ramirez"/>
    <x v="3"/>
    <s v="New York, NY"/>
    <x v="6"/>
    <n v="18"/>
    <n v="34.99"/>
    <n v="629.82000000000005"/>
    <n v="16.5"/>
    <n v="332.82000000000005"/>
  </r>
  <r>
    <s v="ORD-1020"/>
    <d v="2026-02-18T00:00:00"/>
    <s v="Emily Carter"/>
    <x v="3"/>
    <s v="Philadelphia, PA"/>
    <x v="4"/>
    <n v="25"/>
    <n v="59.99"/>
    <n v="1499.75"/>
    <n v="31"/>
    <n v="724.75"/>
  </r>
  <r>
    <s v="ORD-1021"/>
    <d v="2026-02-19T00:00:00"/>
    <s v="Jason Miller"/>
    <x v="3"/>
    <s v="Boston, MA"/>
    <x v="3"/>
    <n v="9"/>
    <n v="89.99"/>
    <n v="809.91"/>
    <n v="48"/>
    <n v="377.90999999999997"/>
  </r>
  <r>
    <s v="ORD-1022"/>
    <d v="2026-02-21T00:00:00"/>
    <s v="David Ramirez"/>
    <x v="0"/>
    <s v="Miami, FL"/>
    <x v="7"/>
    <n v="14"/>
    <n v="79.989999999999995"/>
    <n v="1119.8599999999999"/>
    <n v="44"/>
    <n v="503.8599999999999"/>
  </r>
  <r>
    <s v="ORD-1023"/>
    <d v="2026-02-24T00:00:00"/>
    <s v="Michael Brooks"/>
    <x v="3"/>
    <s v="New York, NY"/>
    <x v="2"/>
    <n v="14"/>
    <n v="24.99"/>
    <n v="349.85999999999996"/>
    <n v="11.5"/>
    <n v="188.85999999999996"/>
  </r>
  <r>
    <s v="ORD-1024"/>
    <d v="2026-02-26T00:00:00"/>
    <s v="Jason Miller"/>
    <x v="4"/>
    <s v="Houston, TX"/>
    <x v="1"/>
    <n v="16"/>
    <n v="39.99"/>
    <n v="639.84"/>
    <n v="17"/>
    <n v="367.84000000000003"/>
  </r>
  <r>
    <s v="ORD-1025"/>
    <d v="2026-02-27T00:00:00"/>
    <s v="Michael Brooks"/>
    <x v="4"/>
    <s v="Phoenix, AZ"/>
    <x v="0"/>
    <n v="17"/>
    <n v="49.99"/>
    <n v="849.83"/>
    <n v="22"/>
    <n v="475.83000000000004"/>
  </r>
  <r>
    <s v="ORD-1026"/>
    <d v="2026-03-01T00:00:00"/>
    <s v="Jason Miller"/>
    <x v="4"/>
    <s v="Phoenix, AZ"/>
    <x v="2"/>
    <n v="19"/>
    <n v="24.99"/>
    <n v="474.80999999999995"/>
    <n v="11.5"/>
    <n v="256.30999999999995"/>
  </r>
  <r>
    <s v="ORD-1027"/>
    <d v="2026-03-03T00:00:00"/>
    <s v="Emily Carter"/>
    <x v="1"/>
    <s v="Denver, CO"/>
    <x v="1"/>
    <n v="19"/>
    <n v="39.99"/>
    <n v="759.81000000000006"/>
    <n v="17"/>
    <n v="436.81000000000006"/>
  </r>
  <r>
    <s v="ORD-1028"/>
    <d v="2026-03-09T00:00:00"/>
    <s v="Emily Carter"/>
    <x v="0"/>
    <s v="Atlanta, GA"/>
    <x v="7"/>
    <n v="17"/>
    <n v="79.989999999999995"/>
    <n v="1359.83"/>
    <n v="44"/>
    <n v="611.82999999999993"/>
  </r>
  <r>
    <s v="ORD-1029"/>
    <d v="2026-03-09T00:00:00"/>
    <s v="Jason Miller"/>
    <x v="3"/>
    <s v="Boston, MA"/>
    <x v="4"/>
    <n v="25"/>
    <n v="59.99"/>
    <n v="1499.75"/>
    <n v="31"/>
    <n v="724.75"/>
  </r>
  <r>
    <s v="ORD-1030"/>
    <d v="2026-03-14T00:00:00"/>
    <s v="Ashley Nguyen"/>
    <x v="0"/>
    <s v="Miami, FL"/>
    <x v="2"/>
    <n v="14"/>
    <n v="24.99"/>
    <n v="349.85999999999996"/>
    <n v="11.5"/>
    <n v="188.85999999999996"/>
  </r>
  <r>
    <s v="ORD-1031"/>
    <d v="2026-03-16T00:00:00"/>
    <s v="Emily Carter"/>
    <x v="0"/>
    <s v="Charlotte, NC"/>
    <x v="5"/>
    <n v="18"/>
    <n v="249.99"/>
    <n v="4499.82"/>
    <n v="168"/>
    <n v="1475.8199999999997"/>
  </r>
  <r>
    <s v="ORD-1032"/>
    <d v="2026-03-17T00:00:00"/>
    <s v="Emily Carter"/>
    <x v="3"/>
    <s v="New York, NY"/>
    <x v="1"/>
    <n v="8"/>
    <n v="39.99"/>
    <n v="319.92"/>
    <n v="17"/>
    <n v="183.92000000000002"/>
  </r>
  <r>
    <s v="ORD-1033"/>
    <d v="2026-03-20T00:00:00"/>
    <s v="Ashley Nguyen"/>
    <x v="3"/>
    <s v="Philadelphia, PA"/>
    <x v="0"/>
    <n v="19"/>
    <n v="49.99"/>
    <n v="949.81000000000006"/>
    <n v="22"/>
    <n v="531.81000000000006"/>
  </r>
  <r>
    <s v="ORD-1034"/>
    <d v="2026-03-21T00:00:00"/>
    <s v="David Ramirez"/>
    <x v="0"/>
    <s v="Miami, FL"/>
    <x v="1"/>
    <n v="4"/>
    <n v="39.99"/>
    <n v="159.96"/>
    <n v="17"/>
    <n v="91.960000000000008"/>
  </r>
  <r>
    <s v="ORD-1035"/>
    <d v="2026-03-22T00:00:00"/>
    <s v="Emily Carter"/>
    <x v="0"/>
    <s v="Atlanta, GA"/>
    <x v="1"/>
    <n v="14"/>
    <n v="39.99"/>
    <n v="559.86"/>
    <n v="17"/>
    <n v="321.86"/>
  </r>
  <r>
    <s v="ORD-1036"/>
    <d v="2026-03-24T00:00:00"/>
    <s v="Emily Carter"/>
    <x v="4"/>
    <s v="Dallas, TX"/>
    <x v="0"/>
    <n v="21"/>
    <n v="49.99"/>
    <n v="1049.79"/>
    <n v="22"/>
    <n v="587.79"/>
  </r>
  <r>
    <s v="ORD-1037"/>
    <d v="2026-03-28T00:00:00"/>
    <s v="Ashley Nguyen"/>
    <x v="4"/>
    <s v="Dallas, TX"/>
    <x v="3"/>
    <n v="20"/>
    <n v="89.99"/>
    <n v="1799.8"/>
    <n v="48"/>
    <n v="839.8"/>
  </r>
  <r>
    <s v="ORD-1038"/>
    <d v="2026-03-31T00:00:00"/>
    <s v="Jason Miller"/>
    <x v="1"/>
    <s v="Los Angeles, CA"/>
    <x v="0"/>
    <n v="23"/>
    <n v="49.99"/>
    <n v="1149.77"/>
    <n v="22"/>
    <n v="643.77"/>
  </r>
  <r>
    <s v="ORD-1039"/>
    <d v="2026-04-03T00:00:00"/>
    <s v="David Ramirez"/>
    <x v="0"/>
    <s v="Atlanta, GA"/>
    <x v="4"/>
    <n v="6"/>
    <n v="59.99"/>
    <n v="359.94"/>
    <n v="31"/>
    <n v="173.94"/>
  </r>
  <r>
    <s v="ORD-1040"/>
    <d v="2026-04-04T00:00:00"/>
    <s v="Ashley Nguyen"/>
    <x v="3"/>
    <s v="Boston, MA"/>
    <x v="2"/>
    <n v="7"/>
    <n v="24.99"/>
    <n v="174.92999999999998"/>
    <n v="11.5"/>
    <n v="94.429999999999978"/>
  </r>
  <r>
    <s v="ORD-1041"/>
    <d v="2026-04-04T00:00:00"/>
    <s v="Jason Miller"/>
    <x v="2"/>
    <s v="Minneapolis, MN"/>
    <x v="0"/>
    <n v="25"/>
    <n v="49.99"/>
    <n v="1249.75"/>
    <n v="22"/>
    <n v="699.75"/>
  </r>
  <r>
    <s v="ORD-1042"/>
    <d v="2026-04-04T00:00:00"/>
    <s v="Michael Brooks"/>
    <x v="2"/>
    <s v="Columbus, OH"/>
    <x v="2"/>
    <n v="18"/>
    <n v="24.99"/>
    <n v="449.82"/>
    <n v="11.5"/>
    <n v="242.82"/>
  </r>
  <r>
    <s v="ORD-1043"/>
    <d v="2026-04-11T00:00:00"/>
    <s v="Emily Carter"/>
    <x v="4"/>
    <s v="Phoenix, AZ"/>
    <x v="5"/>
    <n v="13"/>
    <n v="249.99"/>
    <n v="3249.87"/>
    <n v="168"/>
    <n v="1065.8699999999999"/>
  </r>
  <r>
    <s v="ORD-1044"/>
    <d v="2026-04-12T00:00:00"/>
    <s v="Ashley Nguyen"/>
    <x v="0"/>
    <s v="Atlanta, GA"/>
    <x v="2"/>
    <n v="2"/>
    <n v="24.99"/>
    <n v="49.98"/>
    <n v="11.5"/>
    <n v="26.979999999999997"/>
  </r>
  <r>
    <s v="ORD-1045"/>
    <d v="2026-04-12T00:00:00"/>
    <s v="Jason Miller"/>
    <x v="4"/>
    <s v="Phoenix, AZ"/>
    <x v="5"/>
    <n v="3"/>
    <n v="249.99"/>
    <n v="749.97"/>
    <n v="168"/>
    <n v="245.97000000000003"/>
  </r>
  <r>
    <s v="ORD-1046"/>
    <d v="2026-04-13T00:00:00"/>
    <s v="Ashley Nguyen"/>
    <x v="0"/>
    <s v="Miami, FL"/>
    <x v="4"/>
    <n v="14"/>
    <n v="59.99"/>
    <n v="839.86"/>
    <n v="31"/>
    <n v="405.86"/>
  </r>
  <r>
    <s v="ORD-1047"/>
    <d v="2026-04-13T00:00:00"/>
    <s v="Michael Brooks"/>
    <x v="0"/>
    <s v="Miami, FL"/>
    <x v="3"/>
    <n v="17"/>
    <n v="89.99"/>
    <n v="1529.83"/>
    <n v="48"/>
    <n v="713.82999999999993"/>
  </r>
  <r>
    <s v="ORD-1048"/>
    <d v="2026-04-18T00:00:00"/>
    <s v="Michael Brooks"/>
    <x v="2"/>
    <s v="Columbus, OH"/>
    <x v="0"/>
    <n v="5"/>
    <n v="49.99"/>
    <n v="249.95000000000002"/>
    <n v="22"/>
    <n v="139.95000000000002"/>
  </r>
  <r>
    <s v="ORD-1049"/>
    <d v="2026-04-18T00:00:00"/>
    <s v="Sarah Thompson"/>
    <x v="3"/>
    <s v="Boston, MA"/>
    <x v="0"/>
    <n v="24"/>
    <n v="49.99"/>
    <n v="1199.76"/>
    <n v="22"/>
    <n v="671.76"/>
  </r>
  <r>
    <s v="ORD-1050"/>
    <d v="2026-04-18T00:00:00"/>
    <s v="Emily Carter"/>
    <x v="2"/>
    <s v="Minneapolis, MN"/>
    <x v="3"/>
    <n v="11"/>
    <n v="89.99"/>
    <n v="989.89"/>
    <n v="48"/>
    <n v="461.89"/>
  </r>
  <r>
    <s v="ORD-1051"/>
    <d v="2026-04-23T00:00:00"/>
    <s v="Ashley Nguyen"/>
    <x v="3"/>
    <s v="New York, NY"/>
    <x v="0"/>
    <n v="11"/>
    <n v="49.99"/>
    <n v="549.89"/>
    <n v="22"/>
    <n v="307.89"/>
  </r>
  <r>
    <s v="ORD-1052"/>
    <d v="2026-04-25T00:00:00"/>
    <s v="Emily Carter"/>
    <x v="1"/>
    <s v="Denver, CO"/>
    <x v="4"/>
    <n v="8"/>
    <n v="59.99"/>
    <n v="479.92"/>
    <n v="31"/>
    <n v="231.92000000000002"/>
  </r>
  <r>
    <s v="ORD-1053"/>
    <d v="2026-04-25T00:00:00"/>
    <s v="Sarah Thompson"/>
    <x v="4"/>
    <s v="Dallas, TX"/>
    <x v="4"/>
    <n v="22"/>
    <n v="59.99"/>
    <n v="1319.78"/>
    <n v="31"/>
    <n v="637.78"/>
  </r>
  <r>
    <s v="ORD-1054"/>
    <d v="2026-04-25T00:00:00"/>
    <s v="Michael Brooks"/>
    <x v="4"/>
    <s v="Phoenix, AZ"/>
    <x v="0"/>
    <n v="4"/>
    <n v="49.99"/>
    <n v="199.96"/>
    <n v="22"/>
    <n v="111.96000000000001"/>
  </r>
  <r>
    <s v="ORD-1055"/>
    <d v="2026-04-26T00:00:00"/>
    <s v="Sarah Thompson"/>
    <x v="3"/>
    <s v="Philadelphia, PA"/>
    <x v="2"/>
    <n v="15"/>
    <n v="24.99"/>
    <n v="374.84999999999997"/>
    <n v="11.5"/>
    <n v="202.34999999999997"/>
  </r>
  <r>
    <s v="ORD-1056"/>
    <d v="2026-04-29T00:00:00"/>
    <s v="Emily Carter"/>
    <x v="0"/>
    <s v="Miami, FL"/>
    <x v="6"/>
    <n v="20"/>
    <n v="34.99"/>
    <n v="699.80000000000007"/>
    <n v="16.5"/>
    <n v="369.80000000000007"/>
  </r>
  <r>
    <s v="ORD-1057"/>
    <d v="2026-04-30T00:00:00"/>
    <s v="Michael Brooks"/>
    <x v="1"/>
    <s v="Denver, CO"/>
    <x v="0"/>
    <n v="25"/>
    <n v="49.99"/>
    <n v="1249.75"/>
    <n v="22"/>
    <n v="699.75"/>
  </r>
  <r>
    <s v="ORD-1058"/>
    <d v="2026-05-03T00:00:00"/>
    <s v="Emily Carter"/>
    <x v="3"/>
    <s v="Boston, MA"/>
    <x v="6"/>
    <n v="22"/>
    <n v="34.99"/>
    <n v="769.78000000000009"/>
    <n v="16.5"/>
    <n v="406.78000000000009"/>
  </r>
  <r>
    <s v="ORD-1059"/>
    <d v="2026-05-03T00:00:00"/>
    <s v="Ashley Nguyen"/>
    <x v="1"/>
    <s v="Los Angeles, CA"/>
    <x v="3"/>
    <n v="14"/>
    <n v="89.99"/>
    <n v="1259.8599999999999"/>
    <n v="48"/>
    <n v="587.8599999999999"/>
  </r>
  <r>
    <s v="ORD-1060"/>
    <d v="2026-05-09T00:00:00"/>
    <s v="Sarah Thompson"/>
    <x v="1"/>
    <s v="Denver, CO"/>
    <x v="3"/>
    <n v="16"/>
    <n v="89.99"/>
    <n v="1439.84"/>
    <n v="48"/>
    <n v="671.83999999999992"/>
  </r>
  <r>
    <s v="ORD-1061"/>
    <d v="2026-05-10T00:00:00"/>
    <s v="Ashley Nguyen"/>
    <x v="2"/>
    <s v="Minneapolis, MN"/>
    <x v="3"/>
    <n v="15"/>
    <n v="89.99"/>
    <n v="1349.85"/>
    <n v="48"/>
    <n v="629.84999999999991"/>
  </r>
  <r>
    <s v="ORD-1062"/>
    <d v="2026-05-12T00:00:00"/>
    <s v="Sarah Thompson"/>
    <x v="2"/>
    <s v="Chicago, IL"/>
    <x v="7"/>
    <n v="3"/>
    <n v="79.989999999999995"/>
    <n v="239.96999999999997"/>
    <n v="44"/>
    <n v="107.96999999999997"/>
  </r>
  <r>
    <s v="ORD-1063"/>
    <d v="2026-05-15T00:00:00"/>
    <s v="Jason Miller"/>
    <x v="4"/>
    <s v="Houston, TX"/>
    <x v="2"/>
    <n v="25"/>
    <n v="24.99"/>
    <n v="624.75"/>
    <n v="11.5"/>
    <n v="337.25"/>
  </r>
  <r>
    <s v="ORD-1064"/>
    <d v="2026-05-16T00:00:00"/>
    <s v="Ashley Nguyen"/>
    <x v="0"/>
    <s v="Atlanta, GA"/>
    <x v="6"/>
    <n v="23"/>
    <n v="34.99"/>
    <n v="804.7700000000001"/>
    <n v="16.5"/>
    <n v="425.2700000000001"/>
  </r>
  <r>
    <s v="ORD-1065"/>
    <d v="2026-05-16T00:00:00"/>
    <s v="Sarah Thompson"/>
    <x v="3"/>
    <s v="Philadelphia, PA"/>
    <x v="4"/>
    <n v="23"/>
    <n v="59.99"/>
    <n v="1379.77"/>
    <n v="31"/>
    <n v="666.77"/>
  </r>
  <r>
    <s v="ORD-1066"/>
    <d v="2026-05-17T00:00:00"/>
    <s v="Ashley Nguyen"/>
    <x v="2"/>
    <s v="Columbus, OH"/>
    <x v="5"/>
    <n v="15"/>
    <n v="249.99"/>
    <n v="3749.8500000000004"/>
    <n v="168"/>
    <n v="1229.8500000000004"/>
  </r>
  <r>
    <s v="ORD-1067"/>
    <d v="2026-05-18T00:00:00"/>
    <s v="Emily Carter"/>
    <x v="2"/>
    <s v="Minneapolis, MN"/>
    <x v="1"/>
    <n v="19"/>
    <n v="39.99"/>
    <n v="759.81000000000006"/>
    <n v="17"/>
    <n v="436.81000000000006"/>
  </r>
  <r>
    <s v="ORD-1068"/>
    <d v="2026-05-19T00:00:00"/>
    <s v="Jason Miller"/>
    <x v="0"/>
    <s v="Atlanta, GA"/>
    <x v="6"/>
    <n v="20"/>
    <n v="34.99"/>
    <n v="699.80000000000007"/>
    <n v="16.5"/>
    <n v="369.80000000000007"/>
  </r>
  <r>
    <s v="ORD-1069"/>
    <d v="2026-05-23T00:00:00"/>
    <s v="Emily Carter"/>
    <x v="3"/>
    <s v="New York, NY"/>
    <x v="7"/>
    <n v="18"/>
    <n v="79.989999999999995"/>
    <n v="1439.82"/>
    <n v="44"/>
    <n v="647.81999999999994"/>
  </r>
  <r>
    <s v="ORD-1070"/>
    <d v="2026-05-25T00:00:00"/>
    <s v="Michael Brooks"/>
    <x v="1"/>
    <s v="Denver, CO"/>
    <x v="2"/>
    <n v="12"/>
    <n v="24.99"/>
    <n v="299.88"/>
    <n v="11.5"/>
    <n v="161.88"/>
  </r>
  <r>
    <s v="ORD-1071"/>
    <d v="2026-06-06T00:00:00"/>
    <s v="Ashley Nguyen"/>
    <x v="0"/>
    <s v="Charlotte, NC"/>
    <x v="6"/>
    <n v="23"/>
    <n v="34.99"/>
    <n v="804.7700000000001"/>
    <n v="16.5"/>
    <n v="425.2700000000001"/>
  </r>
  <r>
    <s v="ORD-1072"/>
    <d v="2026-06-12T00:00:00"/>
    <s v="Emily Carter"/>
    <x v="3"/>
    <s v="New York, NY"/>
    <x v="5"/>
    <n v="7"/>
    <n v="249.99"/>
    <n v="1749.93"/>
    <n v="168"/>
    <n v="573.93000000000006"/>
  </r>
  <r>
    <s v="ORD-1073"/>
    <d v="2026-06-14T00:00:00"/>
    <s v="Jason Miller"/>
    <x v="0"/>
    <s v="Miami, FL"/>
    <x v="6"/>
    <n v="9"/>
    <n v="34.99"/>
    <n v="314.91000000000003"/>
    <n v="16.5"/>
    <n v="166.41000000000003"/>
  </r>
  <r>
    <s v="ORD-1074"/>
    <d v="2026-06-17T00:00:00"/>
    <s v="David Ramirez"/>
    <x v="4"/>
    <s v="Houston, TX"/>
    <x v="2"/>
    <n v="25"/>
    <n v="24.99"/>
    <n v="624.75"/>
    <n v="11.5"/>
    <n v="337.25"/>
  </r>
  <r>
    <s v="ORD-1075"/>
    <d v="2026-06-19T00:00:00"/>
    <s v="Ashley Nguyen"/>
    <x v="1"/>
    <s v="Los Angeles, CA"/>
    <x v="5"/>
    <n v="10"/>
    <n v="249.99"/>
    <n v="2499.9"/>
    <n v="168"/>
    <n v="819.90000000000009"/>
  </r>
  <r>
    <s v="ORD-1076"/>
    <d v="2026-06-21T00:00:00"/>
    <s v="Jason Miller"/>
    <x v="3"/>
    <s v="Philadelphia, PA"/>
    <x v="4"/>
    <n v="25"/>
    <n v="59.99"/>
    <n v="1499.75"/>
    <n v="31"/>
    <n v="724.75"/>
  </r>
  <r>
    <s v="ORD-1077"/>
    <d v="2026-06-27T00:00:00"/>
    <s v="Ashley Nguyen"/>
    <x v="1"/>
    <s v="Seattle, WA"/>
    <x v="6"/>
    <n v="21"/>
    <n v="34.99"/>
    <n v="734.79000000000008"/>
    <n v="16.5"/>
    <n v="388.29000000000008"/>
  </r>
  <r>
    <s v="ORD-1078"/>
    <d v="2026-06-27T00:00:00"/>
    <s v="Sarah Thompson"/>
    <x v="4"/>
    <s v="Phoenix, AZ"/>
    <x v="6"/>
    <n v="24"/>
    <n v="34.99"/>
    <n v="839.76"/>
    <n v="16.5"/>
    <n v="443.76"/>
  </r>
  <r>
    <s v="ORD-1079"/>
    <d v="2026-06-30T00:00:00"/>
    <s v="Michael Brooks"/>
    <x v="2"/>
    <s v="Chicago, IL"/>
    <x v="5"/>
    <n v="22"/>
    <n v="249.99"/>
    <n v="5499.7800000000007"/>
    <n v="168"/>
    <n v="1803.7800000000007"/>
  </r>
  <r>
    <s v="ORD-1080"/>
    <d v="2026-06-30T00:00:00"/>
    <s v="Ashley Nguyen"/>
    <x v="4"/>
    <s v="Houston, TX"/>
    <x v="2"/>
    <n v="11"/>
    <n v="24.99"/>
    <n v="274.89"/>
    <n v="11.5"/>
    <n v="148.3899999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7FA662-1591-41DF-BDB6-6AB14F631CB5}" name="SalesByProductRegion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G13" firstHeaderRow="1" firstDataRow="2" firstDataCol="1"/>
  <pivotFields count="11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 defaultSubtotal="0">
      <items count="5">
        <item x="2"/>
        <item x="3"/>
        <item x="0"/>
        <item x="4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">
        <item x="6"/>
        <item x="7"/>
        <item x="1"/>
        <item x="3"/>
        <item x="5"/>
        <item x="0"/>
        <item x="4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5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5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5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5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5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Total Sales" fld="8" baseField="0" baseItem="0" numFmtId="166"/>
  </dataFields>
  <formats count="1">
    <format dxfId="0">
      <pivotArea outline="0" collapsedLevelsAreSubtotals="1" fieldPosition="0"/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3E3619-DC84-4F52-B6BA-81B4E19801AC}" name="Table1" displayName="Table1" ref="A1:K81" totalsRowShown="0" headerRowDxfId="1" dataDxfId="2">
  <autoFilter ref="A1:K81" xr:uid="{4E3E3619-DC84-4F52-B6BA-81B4E19801AC}"/>
  <tableColumns count="11">
    <tableColumn id="1" xr3:uid="{07593E13-732B-4303-B3BB-8D9C4CF3521F}" name="Order ID" dataDxfId="13"/>
    <tableColumn id="2" xr3:uid="{419A9772-DF6B-405C-8567-0DD71124FCD5}" name="Order Date" dataDxfId="12"/>
    <tableColumn id="3" xr3:uid="{ABA44CF0-1273-434A-839C-5C89B4C5E6A1}" name="Sales Rep" dataDxfId="11"/>
    <tableColumn id="4" xr3:uid="{500BA961-54C2-44A8-BD2A-51D0A1853E73}" name="Region" dataDxfId="10"/>
    <tableColumn id="5" xr3:uid="{AB25A166-C54E-43BD-B947-11DB23D216CA}" name="City" dataDxfId="9"/>
    <tableColumn id="6" xr3:uid="{1EAB2204-0699-45B0-BB58-08303CD71616}" name="Product" dataDxfId="8"/>
    <tableColumn id="7" xr3:uid="{716805EA-E874-42EC-A1E6-EFF7701A717E}" name="Units" dataDxfId="7"/>
    <tableColumn id="8" xr3:uid="{56B50CCB-97C0-4723-B7B1-378E48A8E9A4}" name="Unit Price" dataDxfId="6"/>
    <tableColumn id="9" xr3:uid="{BF106A9C-45DD-4CE1-BE60-FB208A00BF8C}" name="Sales" dataDxfId="5">
      <calculatedColumnFormula>G2*H2</calculatedColumnFormula>
    </tableColumn>
    <tableColumn id="10" xr3:uid="{7425E944-1D19-4CBC-B24C-0B46C0EF4118}" name="Unit Cost" dataDxfId="4"/>
    <tableColumn id="11" xr3:uid="{A6C7B0E7-06FD-4536-8433-1C8D641B7B8A}" name="Profit" dataDxfId="3">
      <calculatedColumnFormula>I2-G2*J2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eedback" displayName="Feedback" ref="A1:E16" totalsRowShown="0">
  <autoFilter ref="A1:E16" xr:uid="{00000000-0009-0000-0100-000001000000}"/>
  <tableColumns count="5">
    <tableColumn id="1" xr3:uid="{00000000-0010-0000-0100-000001000000}" name="Feedback ID"/>
    <tableColumn id="2" xr3:uid="{00000000-0010-0000-0100-000002000000}" name="Date"/>
    <tableColumn id="3" xr3:uid="{00000000-0010-0000-0100-000003000000}" name="Product"/>
    <tableColumn id="4" xr3:uid="{00000000-0010-0000-0100-000004000000}" name="Rating"/>
    <tableColumn id="5" xr3:uid="{00000000-0010-0000-0100-000005000000}" name="Comm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zoomScaleNormal="100" workbookViewId="0">
      <pane ySplit="1" topLeftCell="A32" activePane="bottomLeft" state="frozen"/>
      <selection pane="bottomLeft" activeCell="J39" sqref="J39"/>
    </sheetView>
  </sheetViews>
  <sheetFormatPr defaultColWidth="8.6640625" defaultRowHeight="14.4" x14ac:dyDescent="0.3"/>
  <cols>
    <col min="1" max="1" width="11" customWidth="1"/>
    <col min="2" max="2" width="12.5546875" customWidth="1"/>
    <col min="3" max="3" width="16" customWidth="1"/>
    <col min="4" max="4" width="12" customWidth="1"/>
    <col min="5" max="5" width="18" customWidth="1"/>
    <col min="6" max="6" width="20" customWidth="1"/>
    <col min="7" max="7" width="8" customWidth="1"/>
    <col min="8" max="8" width="11.44140625" customWidth="1"/>
    <col min="9" max="9" width="12" customWidth="1"/>
    <col min="10" max="10" width="11.109375" customWidth="1"/>
    <col min="11" max="11" width="12" customWidth="1"/>
  </cols>
  <sheetData>
    <row r="1" spans="1:11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</v>
      </c>
      <c r="B2" s="3">
        <v>46024</v>
      </c>
      <c r="C2" s="2" t="s">
        <v>12</v>
      </c>
      <c r="D2" s="2" t="s">
        <v>13</v>
      </c>
      <c r="E2" s="2" t="s">
        <v>14</v>
      </c>
      <c r="F2" s="2" t="s">
        <v>15</v>
      </c>
      <c r="G2" s="2">
        <v>5</v>
      </c>
      <c r="H2" s="4">
        <v>49.99</v>
      </c>
      <c r="I2" s="4">
        <f t="shared" ref="I2:I33" si="0">G2*H2</f>
        <v>249.95000000000002</v>
      </c>
      <c r="J2" s="4">
        <v>22</v>
      </c>
      <c r="K2" s="4">
        <f t="shared" ref="K2:K33" si="1">I2-G2*J2</f>
        <v>139.95000000000002</v>
      </c>
    </row>
    <row r="3" spans="1:11" x14ac:dyDescent="0.3">
      <c r="A3" s="2" t="s">
        <v>16</v>
      </c>
      <c r="B3" s="3">
        <v>46026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29</v>
      </c>
      <c r="H3" s="4">
        <v>39.99</v>
      </c>
      <c r="I3" s="4">
        <f t="shared" si="0"/>
        <v>1159.71</v>
      </c>
      <c r="J3" s="4">
        <v>17</v>
      </c>
      <c r="K3" s="4">
        <f t="shared" si="1"/>
        <v>666.71</v>
      </c>
    </row>
    <row r="4" spans="1:11" x14ac:dyDescent="0.3">
      <c r="A4" s="2" t="s">
        <v>21</v>
      </c>
      <c r="B4" s="3">
        <v>46030</v>
      </c>
      <c r="C4" s="2" t="s">
        <v>22</v>
      </c>
      <c r="D4" s="2" t="s">
        <v>23</v>
      </c>
      <c r="E4" s="2" t="s">
        <v>24</v>
      </c>
      <c r="F4" s="2" t="s">
        <v>25</v>
      </c>
      <c r="G4" s="2">
        <v>16</v>
      </c>
      <c r="H4" s="4">
        <v>24.99</v>
      </c>
      <c r="I4" s="4">
        <f t="shared" si="0"/>
        <v>399.84</v>
      </c>
      <c r="J4" s="4">
        <v>11.5</v>
      </c>
      <c r="K4" s="4">
        <f t="shared" si="1"/>
        <v>215.83999999999997</v>
      </c>
    </row>
    <row r="5" spans="1:11" x14ac:dyDescent="0.3">
      <c r="A5" s="2" t="s">
        <v>26</v>
      </c>
      <c r="B5" s="3">
        <v>46033</v>
      </c>
      <c r="C5" s="2" t="s">
        <v>22</v>
      </c>
      <c r="D5" s="2" t="s">
        <v>18</v>
      </c>
      <c r="E5" s="2" t="s">
        <v>19</v>
      </c>
      <c r="F5" s="2" t="s">
        <v>20</v>
      </c>
      <c r="G5" s="2">
        <v>24</v>
      </c>
      <c r="H5" s="4">
        <v>39.99</v>
      </c>
      <c r="I5" s="4">
        <f t="shared" si="0"/>
        <v>959.76</v>
      </c>
      <c r="J5" s="4">
        <v>17</v>
      </c>
      <c r="K5" s="4">
        <f t="shared" si="1"/>
        <v>551.76</v>
      </c>
    </row>
    <row r="6" spans="1:11" x14ac:dyDescent="0.3">
      <c r="A6" s="2" t="s">
        <v>27</v>
      </c>
      <c r="B6" s="3">
        <v>46038</v>
      </c>
      <c r="C6" s="2" t="s">
        <v>28</v>
      </c>
      <c r="D6" s="2" t="s">
        <v>23</v>
      </c>
      <c r="E6" s="2" t="s">
        <v>24</v>
      </c>
      <c r="F6" s="2" t="s">
        <v>29</v>
      </c>
      <c r="G6" s="2">
        <v>5</v>
      </c>
      <c r="H6" s="4">
        <v>89.99</v>
      </c>
      <c r="I6" s="4">
        <f t="shared" si="0"/>
        <v>449.95</v>
      </c>
      <c r="J6" s="4">
        <v>48</v>
      </c>
      <c r="K6" s="4">
        <f t="shared" si="1"/>
        <v>209.95</v>
      </c>
    </row>
    <row r="7" spans="1:11" x14ac:dyDescent="0.3">
      <c r="A7" s="2" t="s">
        <v>30</v>
      </c>
      <c r="B7" s="3">
        <v>46039</v>
      </c>
      <c r="C7" s="2" t="s">
        <v>31</v>
      </c>
      <c r="D7" s="2" t="s">
        <v>23</v>
      </c>
      <c r="E7" s="2" t="s">
        <v>32</v>
      </c>
      <c r="F7" s="2" t="s">
        <v>25</v>
      </c>
      <c r="G7" s="2">
        <v>21</v>
      </c>
      <c r="H7" s="4">
        <v>24.99</v>
      </c>
      <c r="I7" s="4">
        <f t="shared" si="0"/>
        <v>524.79</v>
      </c>
      <c r="J7" s="4">
        <v>11.5</v>
      </c>
      <c r="K7" s="4">
        <f t="shared" si="1"/>
        <v>283.28999999999996</v>
      </c>
    </row>
    <row r="8" spans="1:11" x14ac:dyDescent="0.3">
      <c r="A8" s="2" t="s">
        <v>33</v>
      </c>
      <c r="B8" s="3">
        <v>46040</v>
      </c>
      <c r="C8" s="2" t="s">
        <v>28</v>
      </c>
      <c r="D8" s="2" t="s">
        <v>23</v>
      </c>
      <c r="E8" s="2" t="s">
        <v>32</v>
      </c>
      <c r="F8" s="2" t="s">
        <v>20</v>
      </c>
      <c r="G8" s="2">
        <v>16</v>
      </c>
      <c r="H8" s="4">
        <v>39.99</v>
      </c>
      <c r="I8" s="4">
        <f t="shared" si="0"/>
        <v>639.84</v>
      </c>
      <c r="J8" s="4">
        <v>17</v>
      </c>
      <c r="K8" s="4">
        <f t="shared" si="1"/>
        <v>367.84000000000003</v>
      </c>
    </row>
    <row r="9" spans="1:11" x14ac:dyDescent="0.3">
      <c r="A9" s="2" t="s">
        <v>34</v>
      </c>
      <c r="B9" s="3">
        <v>46043</v>
      </c>
      <c r="C9" s="2" t="s">
        <v>22</v>
      </c>
      <c r="D9" s="2" t="s">
        <v>18</v>
      </c>
      <c r="E9" s="2" t="s">
        <v>35</v>
      </c>
      <c r="F9" s="2" t="s">
        <v>36</v>
      </c>
      <c r="G9" s="2">
        <v>21</v>
      </c>
      <c r="H9" s="4">
        <v>59.99</v>
      </c>
      <c r="I9" s="4">
        <f t="shared" si="0"/>
        <v>1259.79</v>
      </c>
      <c r="J9" s="4">
        <v>31</v>
      </c>
      <c r="K9" s="4">
        <f t="shared" si="1"/>
        <v>608.79</v>
      </c>
    </row>
    <row r="10" spans="1:11" x14ac:dyDescent="0.3">
      <c r="A10" s="2" t="s">
        <v>37</v>
      </c>
      <c r="B10" s="3">
        <v>46043</v>
      </c>
      <c r="C10" s="2" t="s">
        <v>12</v>
      </c>
      <c r="D10" s="2" t="s">
        <v>38</v>
      </c>
      <c r="E10" s="2" t="s">
        <v>39</v>
      </c>
      <c r="F10" s="2" t="s">
        <v>29</v>
      </c>
      <c r="G10" s="2">
        <v>8</v>
      </c>
      <c r="H10" s="4">
        <v>89.99</v>
      </c>
      <c r="I10" s="4">
        <f t="shared" si="0"/>
        <v>719.92</v>
      </c>
      <c r="J10" s="4">
        <v>48</v>
      </c>
      <c r="K10" s="4">
        <f t="shared" si="1"/>
        <v>335.91999999999996</v>
      </c>
    </row>
    <row r="11" spans="1:11" x14ac:dyDescent="0.3">
      <c r="A11" s="2" t="s">
        <v>40</v>
      </c>
      <c r="B11" s="3">
        <v>46045</v>
      </c>
      <c r="C11" s="2" t="s">
        <v>28</v>
      </c>
      <c r="D11" s="2" t="s">
        <v>41</v>
      </c>
      <c r="E11" s="2" t="s">
        <v>42</v>
      </c>
      <c r="F11" s="2" t="s">
        <v>43</v>
      </c>
      <c r="G11" s="2">
        <v>13</v>
      </c>
      <c r="H11" s="4">
        <v>249.99</v>
      </c>
      <c r="I11" s="4">
        <f t="shared" si="0"/>
        <v>3249.87</v>
      </c>
      <c r="J11" s="4">
        <v>168</v>
      </c>
      <c r="K11" s="4">
        <f t="shared" si="1"/>
        <v>1065.8699999999999</v>
      </c>
    </row>
    <row r="12" spans="1:11" x14ac:dyDescent="0.3">
      <c r="A12" s="2" t="s">
        <v>44</v>
      </c>
      <c r="B12" s="3">
        <v>46049</v>
      </c>
      <c r="C12" s="2" t="s">
        <v>31</v>
      </c>
      <c r="D12" s="2" t="s">
        <v>18</v>
      </c>
      <c r="E12" s="2" t="s">
        <v>45</v>
      </c>
      <c r="F12" s="2" t="s">
        <v>25</v>
      </c>
      <c r="G12" s="2">
        <v>10</v>
      </c>
      <c r="H12" s="4">
        <v>24.99</v>
      </c>
      <c r="I12" s="4">
        <f t="shared" si="0"/>
        <v>249.89999999999998</v>
      </c>
      <c r="J12" s="4">
        <v>11.5</v>
      </c>
      <c r="K12" s="4">
        <f t="shared" si="1"/>
        <v>134.89999999999998</v>
      </c>
    </row>
    <row r="13" spans="1:11" x14ac:dyDescent="0.3">
      <c r="A13" s="2" t="s">
        <v>46</v>
      </c>
      <c r="B13" s="3">
        <v>46053</v>
      </c>
      <c r="C13" s="2" t="s">
        <v>31</v>
      </c>
      <c r="D13" s="2" t="s">
        <v>23</v>
      </c>
      <c r="E13" s="2" t="s">
        <v>32</v>
      </c>
      <c r="F13" s="2" t="s">
        <v>25</v>
      </c>
      <c r="G13" s="2">
        <v>22</v>
      </c>
      <c r="H13" s="4">
        <v>24.99</v>
      </c>
      <c r="I13" s="4">
        <f t="shared" si="0"/>
        <v>549.78</v>
      </c>
      <c r="J13" s="4">
        <v>11.5</v>
      </c>
      <c r="K13" s="4">
        <f t="shared" si="1"/>
        <v>296.77999999999997</v>
      </c>
    </row>
    <row r="14" spans="1:11" x14ac:dyDescent="0.3">
      <c r="A14" s="2" t="s">
        <v>47</v>
      </c>
      <c r="B14" s="3">
        <v>46054</v>
      </c>
      <c r="C14" s="2" t="s">
        <v>31</v>
      </c>
      <c r="D14" s="2" t="s">
        <v>18</v>
      </c>
      <c r="E14" s="2" t="s">
        <v>35</v>
      </c>
      <c r="F14" s="2" t="s">
        <v>29</v>
      </c>
      <c r="G14" s="2">
        <v>7</v>
      </c>
      <c r="H14" s="4">
        <v>89.99</v>
      </c>
      <c r="I14" s="4">
        <f t="shared" si="0"/>
        <v>629.92999999999995</v>
      </c>
      <c r="J14" s="4">
        <v>48</v>
      </c>
      <c r="K14" s="4">
        <f t="shared" si="1"/>
        <v>293.92999999999995</v>
      </c>
    </row>
    <row r="15" spans="1:11" x14ac:dyDescent="0.3">
      <c r="A15" s="2" t="s">
        <v>48</v>
      </c>
      <c r="B15" s="3">
        <v>46054</v>
      </c>
      <c r="C15" s="2" t="s">
        <v>12</v>
      </c>
      <c r="D15" s="2" t="s">
        <v>41</v>
      </c>
      <c r="E15" s="2" t="s">
        <v>49</v>
      </c>
      <c r="F15" s="2" t="s">
        <v>20</v>
      </c>
      <c r="G15" s="2">
        <v>15</v>
      </c>
      <c r="H15" s="4">
        <v>39.99</v>
      </c>
      <c r="I15" s="4">
        <f t="shared" si="0"/>
        <v>599.85</v>
      </c>
      <c r="J15" s="4">
        <v>17</v>
      </c>
      <c r="K15" s="4">
        <f t="shared" si="1"/>
        <v>344.85</v>
      </c>
    </row>
    <row r="16" spans="1:11" x14ac:dyDescent="0.3">
      <c r="A16" s="2" t="s">
        <v>50</v>
      </c>
      <c r="B16" s="3">
        <v>46056</v>
      </c>
      <c r="C16" s="2" t="s">
        <v>17</v>
      </c>
      <c r="D16" s="2" t="s">
        <v>23</v>
      </c>
      <c r="E16" s="2" t="s">
        <v>32</v>
      </c>
      <c r="F16" s="2" t="s">
        <v>43</v>
      </c>
      <c r="G16" s="2">
        <v>13</v>
      </c>
      <c r="H16" s="4">
        <v>249.99</v>
      </c>
      <c r="I16" s="4">
        <f t="shared" si="0"/>
        <v>3249.87</v>
      </c>
      <c r="J16" s="4">
        <v>168</v>
      </c>
      <c r="K16" s="4">
        <f t="shared" si="1"/>
        <v>1065.8699999999999</v>
      </c>
    </row>
    <row r="17" spans="1:11" x14ac:dyDescent="0.3">
      <c r="A17" s="2" t="s">
        <v>51</v>
      </c>
      <c r="B17" s="3">
        <v>46061</v>
      </c>
      <c r="C17" s="2" t="s">
        <v>17</v>
      </c>
      <c r="D17" s="2" t="s">
        <v>13</v>
      </c>
      <c r="E17" s="2" t="s">
        <v>14</v>
      </c>
      <c r="F17" s="2" t="s">
        <v>20</v>
      </c>
      <c r="G17" s="2">
        <v>5</v>
      </c>
      <c r="H17" s="4">
        <v>39.99</v>
      </c>
      <c r="I17" s="4">
        <f t="shared" si="0"/>
        <v>199.95000000000002</v>
      </c>
      <c r="J17" s="4">
        <v>17</v>
      </c>
      <c r="K17" s="4">
        <f t="shared" si="1"/>
        <v>114.95000000000002</v>
      </c>
    </row>
    <row r="18" spans="1:11" x14ac:dyDescent="0.3">
      <c r="A18" s="2" t="s">
        <v>52</v>
      </c>
      <c r="B18" s="3">
        <v>46061</v>
      </c>
      <c r="C18" s="2" t="s">
        <v>22</v>
      </c>
      <c r="D18" s="2" t="s">
        <v>23</v>
      </c>
      <c r="E18" s="2" t="s">
        <v>53</v>
      </c>
      <c r="F18" s="2" t="s">
        <v>36</v>
      </c>
      <c r="G18" s="2">
        <v>20</v>
      </c>
      <c r="H18" s="4">
        <v>59.99</v>
      </c>
      <c r="I18" s="4">
        <f t="shared" si="0"/>
        <v>1199.8</v>
      </c>
      <c r="J18" s="4">
        <v>31</v>
      </c>
      <c r="K18" s="4">
        <f t="shared" si="1"/>
        <v>579.79999999999995</v>
      </c>
    </row>
    <row r="19" spans="1:11" x14ac:dyDescent="0.3">
      <c r="A19" s="2" t="s">
        <v>54</v>
      </c>
      <c r="B19" s="3">
        <v>46063</v>
      </c>
      <c r="C19" s="2" t="s">
        <v>17</v>
      </c>
      <c r="D19" s="2" t="s">
        <v>13</v>
      </c>
      <c r="E19" s="2" t="s">
        <v>14</v>
      </c>
      <c r="F19" s="2" t="s">
        <v>15</v>
      </c>
      <c r="G19" s="2">
        <v>1</v>
      </c>
      <c r="H19" s="4">
        <v>49.99</v>
      </c>
      <c r="I19" s="4">
        <f t="shared" si="0"/>
        <v>49.99</v>
      </c>
      <c r="J19" s="4">
        <v>22</v>
      </c>
      <c r="K19" s="4">
        <f t="shared" si="1"/>
        <v>27.990000000000002</v>
      </c>
    </row>
    <row r="20" spans="1:11" x14ac:dyDescent="0.3">
      <c r="A20" s="2" t="s">
        <v>55</v>
      </c>
      <c r="B20" s="3">
        <v>46071</v>
      </c>
      <c r="C20" s="2" t="s">
        <v>28</v>
      </c>
      <c r="D20" s="2" t="s">
        <v>38</v>
      </c>
      <c r="E20" s="2" t="s">
        <v>39</v>
      </c>
      <c r="F20" s="2" t="s">
        <v>56</v>
      </c>
      <c r="G20" s="2">
        <v>18</v>
      </c>
      <c r="H20" s="4">
        <v>34.99</v>
      </c>
      <c r="I20" s="4">
        <f t="shared" si="0"/>
        <v>629.82000000000005</v>
      </c>
      <c r="J20" s="4">
        <v>16.5</v>
      </c>
      <c r="K20" s="4">
        <f t="shared" si="1"/>
        <v>332.82000000000005</v>
      </c>
    </row>
    <row r="21" spans="1:11" x14ac:dyDescent="0.3">
      <c r="A21" s="2" t="s">
        <v>57</v>
      </c>
      <c r="B21" s="3">
        <v>46071</v>
      </c>
      <c r="C21" s="2" t="s">
        <v>58</v>
      </c>
      <c r="D21" s="2" t="s">
        <v>38</v>
      </c>
      <c r="E21" s="2" t="s">
        <v>59</v>
      </c>
      <c r="F21" s="2" t="s">
        <v>36</v>
      </c>
      <c r="G21" s="2">
        <v>25</v>
      </c>
      <c r="H21" s="4">
        <v>59.99</v>
      </c>
      <c r="I21" s="4">
        <f t="shared" si="0"/>
        <v>1499.75</v>
      </c>
      <c r="J21" s="4">
        <v>31</v>
      </c>
      <c r="K21" s="4">
        <f t="shared" si="1"/>
        <v>724.75</v>
      </c>
    </row>
    <row r="22" spans="1:11" x14ac:dyDescent="0.3">
      <c r="A22" s="2" t="s">
        <v>60</v>
      </c>
      <c r="B22" s="3">
        <v>46072</v>
      </c>
      <c r="C22" s="2" t="s">
        <v>17</v>
      </c>
      <c r="D22" s="2" t="s">
        <v>38</v>
      </c>
      <c r="E22" s="2" t="s">
        <v>61</v>
      </c>
      <c r="F22" s="2" t="s">
        <v>29</v>
      </c>
      <c r="G22" s="2">
        <v>9</v>
      </c>
      <c r="H22" s="4">
        <v>89.99</v>
      </c>
      <c r="I22" s="4">
        <f t="shared" si="0"/>
        <v>809.91</v>
      </c>
      <c r="J22" s="4">
        <v>48</v>
      </c>
      <c r="K22" s="4">
        <f t="shared" si="1"/>
        <v>377.90999999999997</v>
      </c>
    </row>
    <row r="23" spans="1:11" x14ac:dyDescent="0.3">
      <c r="A23" s="2" t="s">
        <v>62</v>
      </c>
      <c r="B23" s="3">
        <v>46074</v>
      </c>
      <c r="C23" s="2" t="s">
        <v>28</v>
      </c>
      <c r="D23" s="2" t="s">
        <v>13</v>
      </c>
      <c r="E23" s="2" t="s">
        <v>63</v>
      </c>
      <c r="F23" s="2" t="s">
        <v>64</v>
      </c>
      <c r="G23" s="2">
        <v>14</v>
      </c>
      <c r="H23" s="4">
        <v>79.989999999999995</v>
      </c>
      <c r="I23" s="4">
        <f t="shared" si="0"/>
        <v>1119.8599999999999</v>
      </c>
      <c r="J23" s="4">
        <v>44</v>
      </c>
      <c r="K23" s="4">
        <f t="shared" si="1"/>
        <v>503.8599999999999</v>
      </c>
    </row>
    <row r="24" spans="1:11" x14ac:dyDescent="0.3">
      <c r="A24" s="2" t="s">
        <v>65</v>
      </c>
      <c r="B24" s="3">
        <v>46077</v>
      </c>
      <c r="C24" s="2" t="s">
        <v>12</v>
      </c>
      <c r="D24" s="2" t="s">
        <v>38</v>
      </c>
      <c r="E24" s="2" t="s">
        <v>39</v>
      </c>
      <c r="F24" s="2" t="s">
        <v>25</v>
      </c>
      <c r="G24" s="2">
        <v>14</v>
      </c>
      <c r="H24" s="4">
        <v>24.99</v>
      </c>
      <c r="I24" s="4">
        <f t="shared" si="0"/>
        <v>349.85999999999996</v>
      </c>
      <c r="J24" s="4">
        <v>11.5</v>
      </c>
      <c r="K24" s="4">
        <f t="shared" si="1"/>
        <v>188.85999999999996</v>
      </c>
    </row>
    <row r="25" spans="1:11" x14ac:dyDescent="0.3">
      <c r="A25" s="2" t="s">
        <v>66</v>
      </c>
      <c r="B25" s="3">
        <v>46079</v>
      </c>
      <c r="C25" s="2" t="s">
        <v>17</v>
      </c>
      <c r="D25" s="2" t="s">
        <v>41</v>
      </c>
      <c r="E25" s="2" t="s">
        <v>67</v>
      </c>
      <c r="F25" s="2" t="s">
        <v>20</v>
      </c>
      <c r="G25" s="2">
        <v>16</v>
      </c>
      <c r="H25" s="4">
        <v>39.99</v>
      </c>
      <c r="I25" s="4">
        <f t="shared" si="0"/>
        <v>639.84</v>
      </c>
      <c r="J25" s="4">
        <v>17</v>
      </c>
      <c r="K25" s="4">
        <f t="shared" si="1"/>
        <v>367.84000000000003</v>
      </c>
    </row>
    <row r="26" spans="1:11" x14ac:dyDescent="0.3">
      <c r="A26" s="2" t="s">
        <v>68</v>
      </c>
      <c r="B26" s="3">
        <v>46080</v>
      </c>
      <c r="C26" s="2" t="s">
        <v>12</v>
      </c>
      <c r="D26" s="2" t="s">
        <v>41</v>
      </c>
      <c r="E26" s="2" t="s">
        <v>49</v>
      </c>
      <c r="F26" s="2" t="s">
        <v>15</v>
      </c>
      <c r="G26" s="2">
        <v>17</v>
      </c>
      <c r="H26" s="4">
        <v>49.99</v>
      </c>
      <c r="I26" s="4">
        <f t="shared" si="0"/>
        <v>849.83</v>
      </c>
      <c r="J26" s="4">
        <v>22</v>
      </c>
      <c r="K26" s="4">
        <f t="shared" si="1"/>
        <v>475.83000000000004</v>
      </c>
    </row>
    <row r="27" spans="1:11" x14ac:dyDescent="0.3">
      <c r="A27" s="2" t="s">
        <v>69</v>
      </c>
      <c r="B27" s="3">
        <v>46082</v>
      </c>
      <c r="C27" s="2" t="s">
        <v>17</v>
      </c>
      <c r="D27" s="2" t="s">
        <v>41</v>
      </c>
      <c r="E27" s="2" t="s">
        <v>49</v>
      </c>
      <c r="F27" s="2" t="s">
        <v>25</v>
      </c>
      <c r="G27" s="2">
        <v>19</v>
      </c>
      <c r="H27" s="4">
        <v>24.99</v>
      </c>
      <c r="I27" s="4">
        <f t="shared" si="0"/>
        <v>474.80999999999995</v>
      </c>
      <c r="J27" s="4">
        <v>11.5</v>
      </c>
      <c r="K27" s="4">
        <f t="shared" si="1"/>
        <v>256.30999999999995</v>
      </c>
    </row>
    <row r="28" spans="1:11" x14ac:dyDescent="0.3">
      <c r="A28" s="2" t="s">
        <v>70</v>
      </c>
      <c r="B28" s="3">
        <v>46084</v>
      </c>
      <c r="C28" s="2" t="s">
        <v>58</v>
      </c>
      <c r="D28" s="2" t="s">
        <v>18</v>
      </c>
      <c r="E28" s="2" t="s">
        <v>35</v>
      </c>
      <c r="F28" s="2" t="s">
        <v>20</v>
      </c>
      <c r="G28" s="2">
        <v>19</v>
      </c>
      <c r="H28" s="4">
        <v>39.99</v>
      </c>
      <c r="I28" s="4">
        <f t="shared" si="0"/>
        <v>759.81000000000006</v>
      </c>
      <c r="J28" s="4">
        <v>17</v>
      </c>
      <c r="K28" s="4">
        <f t="shared" si="1"/>
        <v>436.81000000000006</v>
      </c>
    </row>
    <row r="29" spans="1:11" x14ac:dyDescent="0.3">
      <c r="A29" s="2" t="s">
        <v>71</v>
      </c>
      <c r="B29" s="3">
        <v>46090</v>
      </c>
      <c r="C29" s="2" t="s">
        <v>58</v>
      </c>
      <c r="D29" s="2" t="s">
        <v>13</v>
      </c>
      <c r="E29" s="2" t="s">
        <v>72</v>
      </c>
      <c r="F29" s="2" t="s">
        <v>64</v>
      </c>
      <c r="G29" s="2">
        <v>17</v>
      </c>
      <c r="H29" s="4">
        <v>79.989999999999995</v>
      </c>
      <c r="I29" s="4">
        <f t="shared" si="0"/>
        <v>1359.83</v>
      </c>
      <c r="J29" s="4">
        <v>44</v>
      </c>
      <c r="K29" s="4">
        <f t="shared" si="1"/>
        <v>611.82999999999993</v>
      </c>
    </row>
    <row r="30" spans="1:11" x14ac:dyDescent="0.3">
      <c r="A30" s="2" t="s">
        <v>73</v>
      </c>
      <c r="B30" s="3">
        <v>46090</v>
      </c>
      <c r="C30" s="2" t="s">
        <v>17</v>
      </c>
      <c r="D30" s="2" t="s">
        <v>38</v>
      </c>
      <c r="E30" s="2" t="s">
        <v>61</v>
      </c>
      <c r="F30" s="2" t="s">
        <v>36</v>
      </c>
      <c r="G30" s="2">
        <v>25</v>
      </c>
      <c r="H30" s="4">
        <v>59.99</v>
      </c>
      <c r="I30" s="4">
        <f t="shared" si="0"/>
        <v>1499.75</v>
      </c>
      <c r="J30" s="4">
        <v>31</v>
      </c>
      <c r="K30" s="4">
        <f t="shared" si="1"/>
        <v>724.75</v>
      </c>
    </row>
    <row r="31" spans="1:11" x14ac:dyDescent="0.3">
      <c r="A31" s="2" t="s">
        <v>74</v>
      </c>
      <c r="B31" s="3">
        <v>46095</v>
      </c>
      <c r="C31" s="2" t="s">
        <v>31</v>
      </c>
      <c r="D31" s="2" t="s">
        <v>13</v>
      </c>
      <c r="E31" s="2" t="s">
        <v>63</v>
      </c>
      <c r="F31" s="2" t="s">
        <v>25</v>
      </c>
      <c r="G31" s="2">
        <v>14</v>
      </c>
      <c r="H31" s="4">
        <v>24.99</v>
      </c>
      <c r="I31" s="4">
        <f t="shared" si="0"/>
        <v>349.85999999999996</v>
      </c>
      <c r="J31" s="4">
        <v>11.5</v>
      </c>
      <c r="K31" s="4">
        <f t="shared" si="1"/>
        <v>188.85999999999996</v>
      </c>
    </row>
    <row r="32" spans="1:11" x14ac:dyDescent="0.3">
      <c r="A32" s="2" t="s">
        <v>75</v>
      </c>
      <c r="B32" s="3">
        <v>46097</v>
      </c>
      <c r="C32" s="2" t="s">
        <v>58</v>
      </c>
      <c r="D32" s="2" t="s">
        <v>13</v>
      </c>
      <c r="E32" s="2" t="s">
        <v>14</v>
      </c>
      <c r="F32" s="2" t="s">
        <v>43</v>
      </c>
      <c r="G32" s="2">
        <v>18</v>
      </c>
      <c r="H32" s="4">
        <v>249.99</v>
      </c>
      <c r="I32" s="4">
        <f t="shared" si="0"/>
        <v>4499.82</v>
      </c>
      <c r="J32" s="4">
        <v>168</v>
      </c>
      <c r="K32" s="4">
        <f t="shared" si="1"/>
        <v>1475.8199999999997</v>
      </c>
    </row>
    <row r="33" spans="1:11" x14ac:dyDescent="0.3">
      <c r="A33" s="2" t="s">
        <v>76</v>
      </c>
      <c r="B33" s="3">
        <v>46098</v>
      </c>
      <c r="C33" s="2" t="s">
        <v>58</v>
      </c>
      <c r="D33" s="2" t="s">
        <v>38</v>
      </c>
      <c r="E33" s="2" t="s">
        <v>39</v>
      </c>
      <c r="F33" s="2" t="s">
        <v>20</v>
      </c>
      <c r="G33" s="2">
        <v>8</v>
      </c>
      <c r="H33" s="4">
        <v>39.99</v>
      </c>
      <c r="I33" s="4">
        <f t="shared" si="0"/>
        <v>319.92</v>
      </c>
      <c r="J33" s="4">
        <v>17</v>
      </c>
      <c r="K33" s="4">
        <f t="shared" si="1"/>
        <v>183.92000000000002</v>
      </c>
    </row>
    <row r="34" spans="1:11" x14ac:dyDescent="0.3">
      <c r="A34" s="2" t="s">
        <v>77</v>
      </c>
      <c r="B34" s="3">
        <v>46101</v>
      </c>
      <c r="C34" s="2" t="s">
        <v>31</v>
      </c>
      <c r="D34" s="2" t="s">
        <v>38</v>
      </c>
      <c r="E34" s="2" t="s">
        <v>59</v>
      </c>
      <c r="F34" s="2" t="s">
        <v>15</v>
      </c>
      <c r="G34" s="2">
        <v>19</v>
      </c>
      <c r="H34" s="4">
        <v>49.99</v>
      </c>
      <c r="I34" s="4">
        <f t="shared" ref="I34:I65" si="2">G34*H34</f>
        <v>949.81000000000006</v>
      </c>
      <c r="J34" s="4">
        <v>22</v>
      </c>
      <c r="K34" s="4">
        <f t="shared" ref="K34:K65" si="3">I34-G34*J34</f>
        <v>531.81000000000006</v>
      </c>
    </row>
    <row r="35" spans="1:11" x14ac:dyDescent="0.3">
      <c r="A35" s="2" t="s">
        <v>78</v>
      </c>
      <c r="B35" s="3">
        <v>46102</v>
      </c>
      <c r="C35" s="2" t="s">
        <v>28</v>
      </c>
      <c r="D35" s="2" t="s">
        <v>13</v>
      </c>
      <c r="E35" s="2" t="s">
        <v>63</v>
      </c>
      <c r="F35" s="2" t="s">
        <v>20</v>
      </c>
      <c r="G35" s="2">
        <v>4</v>
      </c>
      <c r="H35" s="4">
        <v>39.99</v>
      </c>
      <c r="I35" s="4">
        <f t="shared" si="2"/>
        <v>159.96</v>
      </c>
      <c r="J35" s="4">
        <v>17</v>
      </c>
      <c r="K35" s="4">
        <f t="shared" si="3"/>
        <v>91.960000000000008</v>
      </c>
    </row>
    <row r="36" spans="1:11" x14ac:dyDescent="0.3">
      <c r="A36" s="2" t="s">
        <v>79</v>
      </c>
      <c r="B36" s="3">
        <v>46103</v>
      </c>
      <c r="C36" s="2" t="s">
        <v>58</v>
      </c>
      <c r="D36" s="2" t="s">
        <v>13</v>
      </c>
      <c r="E36" s="2" t="s">
        <v>72</v>
      </c>
      <c r="F36" s="2" t="s">
        <v>20</v>
      </c>
      <c r="G36" s="2">
        <v>14</v>
      </c>
      <c r="H36" s="4">
        <v>39.99</v>
      </c>
      <c r="I36" s="4">
        <f t="shared" si="2"/>
        <v>559.86</v>
      </c>
      <c r="J36" s="4">
        <v>17</v>
      </c>
      <c r="K36" s="4">
        <f t="shared" si="3"/>
        <v>321.86</v>
      </c>
    </row>
    <row r="37" spans="1:11" x14ac:dyDescent="0.3">
      <c r="A37" s="2" t="s">
        <v>80</v>
      </c>
      <c r="B37" s="3">
        <v>46105</v>
      </c>
      <c r="C37" s="2" t="s">
        <v>58</v>
      </c>
      <c r="D37" s="2" t="s">
        <v>41</v>
      </c>
      <c r="E37" s="2" t="s">
        <v>42</v>
      </c>
      <c r="F37" s="2" t="s">
        <v>15</v>
      </c>
      <c r="G37" s="2">
        <v>21</v>
      </c>
      <c r="H37" s="4">
        <v>49.99</v>
      </c>
      <c r="I37" s="4">
        <f t="shared" si="2"/>
        <v>1049.79</v>
      </c>
      <c r="J37" s="4">
        <v>22</v>
      </c>
      <c r="K37" s="4">
        <f t="shared" si="3"/>
        <v>587.79</v>
      </c>
    </row>
    <row r="38" spans="1:11" x14ac:dyDescent="0.3">
      <c r="A38" s="2" t="s">
        <v>81</v>
      </c>
      <c r="B38" s="3">
        <v>46109</v>
      </c>
      <c r="C38" s="2" t="s">
        <v>31</v>
      </c>
      <c r="D38" s="2" t="s">
        <v>41</v>
      </c>
      <c r="E38" s="2" t="s">
        <v>42</v>
      </c>
      <c r="F38" s="2" t="s">
        <v>29</v>
      </c>
      <c r="G38" s="2">
        <v>20</v>
      </c>
      <c r="H38" s="4">
        <v>89.99</v>
      </c>
      <c r="I38" s="4">
        <f t="shared" si="2"/>
        <v>1799.8</v>
      </c>
      <c r="J38" s="4">
        <v>48</v>
      </c>
      <c r="K38" s="4">
        <f t="shared" si="3"/>
        <v>839.8</v>
      </c>
    </row>
    <row r="39" spans="1:11" x14ac:dyDescent="0.3">
      <c r="A39" s="2" t="s">
        <v>82</v>
      </c>
      <c r="B39" s="3">
        <v>46112</v>
      </c>
      <c r="C39" s="2" t="s">
        <v>17</v>
      </c>
      <c r="D39" s="2" t="s">
        <v>18</v>
      </c>
      <c r="E39" s="2" t="s">
        <v>45</v>
      </c>
      <c r="F39" s="2" t="s">
        <v>15</v>
      </c>
      <c r="G39" s="2">
        <v>23</v>
      </c>
      <c r="H39" s="4">
        <v>49.99</v>
      </c>
      <c r="I39" s="4">
        <f t="shared" si="2"/>
        <v>1149.77</v>
      </c>
      <c r="J39" s="4">
        <v>22</v>
      </c>
      <c r="K39" s="4">
        <f t="shared" si="3"/>
        <v>643.77</v>
      </c>
    </row>
    <row r="40" spans="1:11" x14ac:dyDescent="0.3">
      <c r="A40" s="2" t="s">
        <v>83</v>
      </c>
      <c r="B40" s="3">
        <v>46115</v>
      </c>
      <c r="C40" s="2" t="s">
        <v>28</v>
      </c>
      <c r="D40" s="2" t="s">
        <v>13</v>
      </c>
      <c r="E40" s="2" t="s">
        <v>72</v>
      </c>
      <c r="F40" s="2" t="s">
        <v>36</v>
      </c>
      <c r="G40" s="2">
        <v>6</v>
      </c>
      <c r="H40" s="4">
        <v>59.99</v>
      </c>
      <c r="I40" s="4">
        <f t="shared" si="2"/>
        <v>359.94</v>
      </c>
      <c r="J40" s="4">
        <v>31</v>
      </c>
      <c r="K40" s="4">
        <f t="shared" si="3"/>
        <v>173.94</v>
      </c>
    </row>
    <row r="41" spans="1:11" x14ac:dyDescent="0.3">
      <c r="A41" s="2" t="s">
        <v>84</v>
      </c>
      <c r="B41" s="3">
        <v>46116</v>
      </c>
      <c r="C41" s="2" t="s">
        <v>31</v>
      </c>
      <c r="D41" s="2" t="s">
        <v>38</v>
      </c>
      <c r="E41" s="2" t="s">
        <v>61</v>
      </c>
      <c r="F41" s="2" t="s">
        <v>25</v>
      </c>
      <c r="G41" s="2">
        <v>7</v>
      </c>
      <c r="H41" s="4">
        <v>24.99</v>
      </c>
      <c r="I41" s="4">
        <f t="shared" si="2"/>
        <v>174.92999999999998</v>
      </c>
      <c r="J41" s="4">
        <v>11.5</v>
      </c>
      <c r="K41" s="4">
        <f t="shared" si="3"/>
        <v>94.429999999999978</v>
      </c>
    </row>
    <row r="42" spans="1:11" x14ac:dyDescent="0.3">
      <c r="A42" s="2" t="s">
        <v>85</v>
      </c>
      <c r="B42" s="3">
        <v>46116</v>
      </c>
      <c r="C42" s="2" t="s">
        <v>17</v>
      </c>
      <c r="D42" s="2" t="s">
        <v>23</v>
      </c>
      <c r="E42" s="2" t="s">
        <v>32</v>
      </c>
      <c r="F42" s="2" t="s">
        <v>15</v>
      </c>
      <c r="G42" s="2">
        <v>25</v>
      </c>
      <c r="H42" s="4">
        <v>49.99</v>
      </c>
      <c r="I42" s="4">
        <f t="shared" si="2"/>
        <v>1249.75</v>
      </c>
      <c r="J42" s="4">
        <v>22</v>
      </c>
      <c r="K42" s="4">
        <f t="shared" si="3"/>
        <v>699.75</v>
      </c>
    </row>
    <row r="43" spans="1:11" x14ac:dyDescent="0.3">
      <c r="A43" s="2" t="s">
        <v>86</v>
      </c>
      <c r="B43" s="3">
        <v>46116</v>
      </c>
      <c r="C43" s="2" t="s">
        <v>12</v>
      </c>
      <c r="D43" s="2" t="s">
        <v>23</v>
      </c>
      <c r="E43" s="2" t="s">
        <v>53</v>
      </c>
      <c r="F43" s="2" t="s">
        <v>25</v>
      </c>
      <c r="G43" s="2">
        <v>18</v>
      </c>
      <c r="H43" s="4">
        <v>24.99</v>
      </c>
      <c r="I43" s="4">
        <f t="shared" si="2"/>
        <v>449.82</v>
      </c>
      <c r="J43" s="4">
        <v>11.5</v>
      </c>
      <c r="K43" s="4">
        <f t="shared" si="3"/>
        <v>242.82</v>
      </c>
    </row>
    <row r="44" spans="1:11" x14ac:dyDescent="0.3">
      <c r="A44" s="2" t="s">
        <v>87</v>
      </c>
      <c r="B44" s="3">
        <v>46123</v>
      </c>
      <c r="C44" s="2" t="s">
        <v>58</v>
      </c>
      <c r="D44" s="2" t="s">
        <v>41</v>
      </c>
      <c r="E44" s="2" t="s">
        <v>49</v>
      </c>
      <c r="F44" s="2" t="s">
        <v>43</v>
      </c>
      <c r="G44" s="2">
        <v>13</v>
      </c>
      <c r="H44" s="4">
        <v>249.99</v>
      </c>
      <c r="I44" s="4">
        <f t="shared" si="2"/>
        <v>3249.87</v>
      </c>
      <c r="J44" s="4">
        <v>168</v>
      </c>
      <c r="K44" s="4">
        <f t="shared" si="3"/>
        <v>1065.8699999999999</v>
      </c>
    </row>
    <row r="45" spans="1:11" x14ac:dyDescent="0.3">
      <c r="A45" s="2" t="s">
        <v>88</v>
      </c>
      <c r="B45" s="3">
        <v>46124</v>
      </c>
      <c r="C45" s="2" t="s">
        <v>31</v>
      </c>
      <c r="D45" s="2" t="s">
        <v>13</v>
      </c>
      <c r="E45" s="2" t="s">
        <v>72</v>
      </c>
      <c r="F45" s="2" t="s">
        <v>25</v>
      </c>
      <c r="G45" s="2">
        <v>2</v>
      </c>
      <c r="H45" s="4">
        <v>24.99</v>
      </c>
      <c r="I45" s="4">
        <f t="shared" si="2"/>
        <v>49.98</v>
      </c>
      <c r="J45" s="4">
        <v>11.5</v>
      </c>
      <c r="K45" s="4">
        <f t="shared" si="3"/>
        <v>26.979999999999997</v>
      </c>
    </row>
    <row r="46" spans="1:11" x14ac:dyDescent="0.3">
      <c r="A46" s="2" t="s">
        <v>89</v>
      </c>
      <c r="B46" s="3">
        <v>46124</v>
      </c>
      <c r="C46" s="2" t="s">
        <v>17</v>
      </c>
      <c r="D46" s="2" t="s">
        <v>41</v>
      </c>
      <c r="E46" s="2" t="s">
        <v>49</v>
      </c>
      <c r="F46" s="2" t="s">
        <v>43</v>
      </c>
      <c r="G46" s="2">
        <v>3</v>
      </c>
      <c r="H46" s="4">
        <v>249.99</v>
      </c>
      <c r="I46" s="4">
        <f t="shared" si="2"/>
        <v>749.97</v>
      </c>
      <c r="J46" s="4">
        <v>168</v>
      </c>
      <c r="K46" s="4">
        <f t="shared" si="3"/>
        <v>245.97000000000003</v>
      </c>
    </row>
    <row r="47" spans="1:11" x14ac:dyDescent="0.3">
      <c r="A47" s="2" t="s">
        <v>90</v>
      </c>
      <c r="B47" s="3">
        <v>46125</v>
      </c>
      <c r="C47" s="2" t="s">
        <v>31</v>
      </c>
      <c r="D47" s="2" t="s">
        <v>13</v>
      </c>
      <c r="E47" s="2" t="s">
        <v>63</v>
      </c>
      <c r="F47" s="2" t="s">
        <v>36</v>
      </c>
      <c r="G47" s="2">
        <v>14</v>
      </c>
      <c r="H47" s="4">
        <v>59.99</v>
      </c>
      <c r="I47" s="4">
        <f t="shared" si="2"/>
        <v>839.86</v>
      </c>
      <c r="J47" s="4">
        <v>31</v>
      </c>
      <c r="K47" s="4">
        <f t="shared" si="3"/>
        <v>405.86</v>
      </c>
    </row>
    <row r="48" spans="1:11" x14ac:dyDescent="0.3">
      <c r="A48" s="2" t="s">
        <v>91</v>
      </c>
      <c r="B48" s="3">
        <v>46125</v>
      </c>
      <c r="C48" s="2" t="s">
        <v>12</v>
      </c>
      <c r="D48" s="2" t="s">
        <v>13</v>
      </c>
      <c r="E48" s="2" t="s">
        <v>63</v>
      </c>
      <c r="F48" s="2" t="s">
        <v>29</v>
      </c>
      <c r="G48" s="2">
        <v>17</v>
      </c>
      <c r="H48" s="4">
        <v>89.99</v>
      </c>
      <c r="I48" s="4">
        <f t="shared" si="2"/>
        <v>1529.83</v>
      </c>
      <c r="J48" s="4">
        <v>48</v>
      </c>
      <c r="K48" s="4">
        <f t="shared" si="3"/>
        <v>713.82999999999993</v>
      </c>
    </row>
    <row r="49" spans="1:11" x14ac:dyDescent="0.3">
      <c r="A49" s="2" t="s">
        <v>92</v>
      </c>
      <c r="B49" s="3">
        <v>46130</v>
      </c>
      <c r="C49" s="2" t="s">
        <v>12</v>
      </c>
      <c r="D49" s="2" t="s">
        <v>23</v>
      </c>
      <c r="E49" s="2" t="s">
        <v>53</v>
      </c>
      <c r="F49" s="2" t="s">
        <v>15</v>
      </c>
      <c r="G49" s="2">
        <v>5</v>
      </c>
      <c r="H49" s="4">
        <v>49.99</v>
      </c>
      <c r="I49" s="4">
        <f t="shared" si="2"/>
        <v>249.95000000000002</v>
      </c>
      <c r="J49" s="4">
        <v>22</v>
      </c>
      <c r="K49" s="4">
        <f t="shared" si="3"/>
        <v>139.95000000000002</v>
      </c>
    </row>
    <row r="50" spans="1:11" x14ac:dyDescent="0.3">
      <c r="A50" s="2" t="s">
        <v>93</v>
      </c>
      <c r="B50" s="3">
        <v>46130</v>
      </c>
      <c r="C50" s="2" t="s">
        <v>22</v>
      </c>
      <c r="D50" s="2" t="s">
        <v>38</v>
      </c>
      <c r="E50" s="2" t="s">
        <v>61</v>
      </c>
      <c r="F50" s="2" t="s">
        <v>15</v>
      </c>
      <c r="G50" s="2">
        <v>24</v>
      </c>
      <c r="H50" s="4">
        <v>49.99</v>
      </c>
      <c r="I50" s="4">
        <f t="shared" si="2"/>
        <v>1199.76</v>
      </c>
      <c r="J50" s="4">
        <v>22</v>
      </c>
      <c r="K50" s="4">
        <f t="shared" si="3"/>
        <v>671.76</v>
      </c>
    </row>
    <row r="51" spans="1:11" x14ac:dyDescent="0.3">
      <c r="A51" s="2" t="s">
        <v>94</v>
      </c>
      <c r="B51" s="3">
        <v>46130</v>
      </c>
      <c r="C51" s="2" t="s">
        <v>58</v>
      </c>
      <c r="D51" s="2" t="s">
        <v>23</v>
      </c>
      <c r="E51" s="2" t="s">
        <v>32</v>
      </c>
      <c r="F51" s="2" t="s">
        <v>29</v>
      </c>
      <c r="G51" s="2">
        <v>11</v>
      </c>
      <c r="H51" s="4">
        <v>89.99</v>
      </c>
      <c r="I51" s="4">
        <f t="shared" si="2"/>
        <v>989.89</v>
      </c>
      <c r="J51" s="4">
        <v>48</v>
      </c>
      <c r="K51" s="4">
        <f t="shared" si="3"/>
        <v>461.89</v>
      </c>
    </row>
    <row r="52" spans="1:11" x14ac:dyDescent="0.3">
      <c r="A52" s="2" t="s">
        <v>95</v>
      </c>
      <c r="B52" s="3">
        <v>46135</v>
      </c>
      <c r="C52" s="2" t="s">
        <v>31</v>
      </c>
      <c r="D52" s="2" t="s">
        <v>38</v>
      </c>
      <c r="E52" s="2" t="s">
        <v>39</v>
      </c>
      <c r="F52" s="2" t="s">
        <v>15</v>
      </c>
      <c r="G52" s="2">
        <v>11</v>
      </c>
      <c r="H52" s="4">
        <v>49.99</v>
      </c>
      <c r="I52" s="4">
        <f t="shared" si="2"/>
        <v>549.89</v>
      </c>
      <c r="J52" s="4">
        <v>22</v>
      </c>
      <c r="K52" s="4">
        <f t="shared" si="3"/>
        <v>307.89</v>
      </c>
    </row>
    <row r="53" spans="1:11" x14ac:dyDescent="0.3">
      <c r="A53" s="2" t="s">
        <v>96</v>
      </c>
      <c r="B53" s="3">
        <v>46137</v>
      </c>
      <c r="C53" s="2" t="s">
        <v>58</v>
      </c>
      <c r="D53" s="2" t="s">
        <v>18</v>
      </c>
      <c r="E53" s="2" t="s">
        <v>35</v>
      </c>
      <c r="F53" s="2" t="s">
        <v>36</v>
      </c>
      <c r="G53" s="2">
        <v>8</v>
      </c>
      <c r="H53" s="4">
        <v>59.99</v>
      </c>
      <c r="I53" s="4">
        <f t="shared" si="2"/>
        <v>479.92</v>
      </c>
      <c r="J53" s="4">
        <v>31</v>
      </c>
      <c r="K53" s="4">
        <f t="shared" si="3"/>
        <v>231.92000000000002</v>
      </c>
    </row>
    <row r="54" spans="1:11" x14ac:dyDescent="0.3">
      <c r="A54" s="2" t="s">
        <v>97</v>
      </c>
      <c r="B54" s="3">
        <v>46137</v>
      </c>
      <c r="C54" s="2" t="s">
        <v>22</v>
      </c>
      <c r="D54" s="2" t="s">
        <v>41</v>
      </c>
      <c r="E54" s="2" t="s">
        <v>42</v>
      </c>
      <c r="F54" s="2" t="s">
        <v>36</v>
      </c>
      <c r="G54" s="2">
        <v>22</v>
      </c>
      <c r="H54" s="4">
        <v>59.99</v>
      </c>
      <c r="I54" s="4">
        <f t="shared" si="2"/>
        <v>1319.78</v>
      </c>
      <c r="J54" s="4">
        <v>31</v>
      </c>
      <c r="K54" s="4">
        <f t="shared" si="3"/>
        <v>637.78</v>
      </c>
    </row>
    <row r="55" spans="1:11" x14ac:dyDescent="0.3">
      <c r="A55" s="2" t="s">
        <v>98</v>
      </c>
      <c r="B55" s="3">
        <v>46137</v>
      </c>
      <c r="C55" s="2" t="s">
        <v>12</v>
      </c>
      <c r="D55" s="2" t="s">
        <v>41</v>
      </c>
      <c r="E55" s="2" t="s">
        <v>49</v>
      </c>
      <c r="F55" s="2" t="s">
        <v>15</v>
      </c>
      <c r="G55" s="2">
        <v>4</v>
      </c>
      <c r="H55" s="4">
        <v>49.99</v>
      </c>
      <c r="I55" s="4">
        <f t="shared" si="2"/>
        <v>199.96</v>
      </c>
      <c r="J55" s="4">
        <v>22</v>
      </c>
      <c r="K55" s="4">
        <f t="shared" si="3"/>
        <v>111.96000000000001</v>
      </c>
    </row>
    <row r="56" spans="1:11" x14ac:dyDescent="0.3">
      <c r="A56" s="2" t="s">
        <v>99</v>
      </c>
      <c r="B56" s="3">
        <v>46138</v>
      </c>
      <c r="C56" s="2" t="s">
        <v>22</v>
      </c>
      <c r="D56" s="2" t="s">
        <v>38</v>
      </c>
      <c r="E56" s="2" t="s">
        <v>59</v>
      </c>
      <c r="F56" s="2" t="s">
        <v>25</v>
      </c>
      <c r="G56" s="2">
        <v>15</v>
      </c>
      <c r="H56" s="4">
        <v>24.99</v>
      </c>
      <c r="I56" s="4">
        <f t="shared" si="2"/>
        <v>374.84999999999997</v>
      </c>
      <c r="J56" s="4">
        <v>11.5</v>
      </c>
      <c r="K56" s="4">
        <f t="shared" si="3"/>
        <v>202.34999999999997</v>
      </c>
    </row>
    <row r="57" spans="1:11" x14ac:dyDescent="0.3">
      <c r="A57" s="2" t="s">
        <v>100</v>
      </c>
      <c r="B57" s="3">
        <v>46141</v>
      </c>
      <c r="C57" s="2" t="s">
        <v>58</v>
      </c>
      <c r="D57" s="2" t="s">
        <v>13</v>
      </c>
      <c r="E57" s="2" t="s">
        <v>63</v>
      </c>
      <c r="F57" s="2" t="s">
        <v>56</v>
      </c>
      <c r="G57" s="2">
        <v>20</v>
      </c>
      <c r="H57" s="4">
        <v>34.99</v>
      </c>
      <c r="I57" s="4">
        <f t="shared" si="2"/>
        <v>699.80000000000007</v>
      </c>
      <c r="J57" s="4">
        <v>16.5</v>
      </c>
      <c r="K57" s="4">
        <f t="shared" si="3"/>
        <v>369.80000000000007</v>
      </c>
    </row>
    <row r="58" spans="1:11" x14ac:dyDescent="0.3">
      <c r="A58" s="2" t="s">
        <v>101</v>
      </c>
      <c r="B58" s="3">
        <v>46142</v>
      </c>
      <c r="C58" s="2" t="s">
        <v>12</v>
      </c>
      <c r="D58" s="2" t="s">
        <v>18</v>
      </c>
      <c r="E58" s="2" t="s">
        <v>35</v>
      </c>
      <c r="F58" s="2" t="s">
        <v>15</v>
      </c>
      <c r="G58" s="2">
        <v>25</v>
      </c>
      <c r="H58" s="4">
        <v>49.99</v>
      </c>
      <c r="I58" s="4">
        <f t="shared" si="2"/>
        <v>1249.75</v>
      </c>
      <c r="J58" s="4">
        <v>22</v>
      </c>
      <c r="K58" s="4">
        <f t="shared" si="3"/>
        <v>699.75</v>
      </c>
    </row>
    <row r="59" spans="1:11" x14ac:dyDescent="0.3">
      <c r="A59" s="2" t="s">
        <v>102</v>
      </c>
      <c r="B59" s="3">
        <v>46145</v>
      </c>
      <c r="C59" s="2" t="s">
        <v>58</v>
      </c>
      <c r="D59" s="2" t="s">
        <v>38</v>
      </c>
      <c r="E59" s="2" t="s">
        <v>61</v>
      </c>
      <c r="F59" s="2" t="s">
        <v>56</v>
      </c>
      <c r="G59" s="2">
        <v>22</v>
      </c>
      <c r="H59" s="4">
        <v>34.99</v>
      </c>
      <c r="I59" s="4">
        <f t="shared" si="2"/>
        <v>769.78000000000009</v>
      </c>
      <c r="J59" s="4">
        <v>16.5</v>
      </c>
      <c r="K59" s="4">
        <f t="shared" si="3"/>
        <v>406.78000000000009</v>
      </c>
    </row>
    <row r="60" spans="1:11" x14ac:dyDescent="0.3">
      <c r="A60" s="2" t="s">
        <v>103</v>
      </c>
      <c r="B60" s="3">
        <v>46145</v>
      </c>
      <c r="C60" s="2" t="s">
        <v>31</v>
      </c>
      <c r="D60" s="2" t="s">
        <v>18</v>
      </c>
      <c r="E60" s="2" t="s">
        <v>45</v>
      </c>
      <c r="F60" s="2" t="s">
        <v>29</v>
      </c>
      <c r="G60" s="2">
        <v>14</v>
      </c>
      <c r="H60" s="4">
        <v>89.99</v>
      </c>
      <c r="I60" s="4">
        <f t="shared" si="2"/>
        <v>1259.8599999999999</v>
      </c>
      <c r="J60" s="4">
        <v>48</v>
      </c>
      <c r="K60" s="4">
        <f t="shared" si="3"/>
        <v>587.8599999999999</v>
      </c>
    </row>
    <row r="61" spans="1:11" x14ac:dyDescent="0.3">
      <c r="A61" s="2" t="s">
        <v>104</v>
      </c>
      <c r="B61" s="3">
        <v>46151</v>
      </c>
      <c r="C61" s="2" t="s">
        <v>22</v>
      </c>
      <c r="D61" s="2" t="s">
        <v>18</v>
      </c>
      <c r="E61" s="2" t="s">
        <v>35</v>
      </c>
      <c r="F61" s="2" t="s">
        <v>29</v>
      </c>
      <c r="G61" s="2">
        <v>16</v>
      </c>
      <c r="H61" s="4">
        <v>89.99</v>
      </c>
      <c r="I61" s="4">
        <f t="shared" si="2"/>
        <v>1439.84</v>
      </c>
      <c r="J61" s="4">
        <v>48</v>
      </c>
      <c r="K61" s="4">
        <f t="shared" si="3"/>
        <v>671.83999999999992</v>
      </c>
    </row>
    <row r="62" spans="1:11" x14ac:dyDescent="0.3">
      <c r="A62" s="2" t="s">
        <v>105</v>
      </c>
      <c r="B62" s="3">
        <v>46152</v>
      </c>
      <c r="C62" s="2" t="s">
        <v>31</v>
      </c>
      <c r="D62" s="2" t="s">
        <v>23</v>
      </c>
      <c r="E62" s="2" t="s">
        <v>32</v>
      </c>
      <c r="F62" s="2" t="s">
        <v>29</v>
      </c>
      <c r="G62" s="2">
        <v>15</v>
      </c>
      <c r="H62" s="4">
        <v>89.99</v>
      </c>
      <c r="I62" s="4">
        <f t="shared" si="2"/>
        <v>1349.85</v>
      </c>
      <c r="J62" s="4">
        <v>48</v>
      </c>
      <c r="K62" s="4">
        <f t="shared" si="3"/>
        <v>629.84999999999991</v>
      </c>
    </row>
    <row r="63" spans="1:11" x14ac:dyDescent="0.3">
      <c r="A63" s="2" t="s">
        <v>106</v>
      </c>
      <c r="B63" s="3">
        <v>46154</v>
      </c>
      <c r="C63" s="2" t="s">
        <v>22</v>
      </c>
      <c r="D63" s="2" t="s">
        <v>23</v>
      </c>
      <c r="E63" s="2" t="s">
        <v>24</v>
      </c>
      <c r="F63" s="2" t="s">
        <v>64</v>
      </c>
      <c r="G63" s="2">
        <v>3</v>
      </c>
      <c r="H63" s="4">
        <v>79.989999999999995</v>
      </c>
      <c r="I63" s="4">
        <f t="shared" si="2"/>
        <v>239.96999999999997</v>
      </c>
      <c r="J63" s="4">
        <v>44</v>
      </c>
      <c r="K63" s="4">
        <f t="shared" si="3"/>
        <v>107.96999999999997</v>
      </c>
    </row>
    <row r="64" spans="1:11" x14ac:dyDescent="0.3">
      <c r="A64" s="2" t="s">
        <v>107</v>
      </c>
      <c r="B64" s="3">
        <v>46157</v>
      </c>
      <c r="C64" s="2" t="s">
        <v>17</v>
      </c>
      <c r="D64" s="2" t="s">
        <v>41</v>
      </c>
      <c r="E64" s="2" t="s">
        <v>67</v>
      </c>
      <c r="F64" s="2" t="s">
        <v>25</v>
      </c>
      <c r="G64" s="2">
        <v>25</v>
      </c>
      <c r="H64" s="4">
        <v>24.99</v>
      </c>
      <c r="I64" s="4">
        <f t="shared" si="2"/>
        <v>624.75</v>
      </c>
      <c r="J64" s="4">
        <v>11.5</v>
      </c>
      <c r="K64" s="4">
        <f t="shared" si="3"/>
        <v>337.25</v>
      </c>
    </row>
    <row r="65" spans="1:11" x14ac:dyDescent="0.3">
      <c r="A65" s="2" t="s">
        <v>108</v>
      </c>
      <c r="B65" s="3">
        <v>46158</v>
      </c>
      <c r="C65" s="2" t="s">
        <v>31</v>
      </c>
      <c r="D65" s="2" t="s">
        <v>13</v>
      </c>
      <c r="E65" s="2" t="s">
        <v>72</v>
      </c>
      <c r="F65" s="2" t="s">
        <v>56</v>
      </c>
      <c r="G65" s="2">
        <v>23</v>
      </c>
      <c r="H65" s="4">
        <v>34.99</v>
      </c>
      <c r="I65" s="4">
        <f t="shared" si="2"/>
        <v>804.7700000000001</v>
      </c>
      <c r="J65" s="4">
        <v>16.5</v>
      </c>
      <c r="K65" s="4">
        <f t="shared" si="3"/>
        <v>425.2700000000001</v>
      </c>
    </row>
    <row r="66" spans="1:11" x14ac:dyDescent="0.3">
      <c r="A66" s="2" t="s">
        <v>109</v>
      </c>
      <c r="B66" s="3">
        <v>46158</v>
      </c>
      <c r="C66" s="2" t="s">
        <v>22</v>
      </c>
      <c r="D66" s="2" t="s">
        <v>38</v>
      </c>
      <c r="E66" s="2" t="s">
        <v>59</v>
      </c>
      <c r="F66" s="2" t="s">
        <v>36</v>
      </c>
      <c r="G66" s="2">
        <v>23</v>
      </c>
      <c r="H66" s="4">
        <v>59.99</v>
      </c>
      <c r="I66" s="4">
        <f t="shared" ref="I66:I97" si="4">G66*H66</f>
        <v>1379.77</v>
      </c>
      <c r="J66" s="4">
        <v>31</v>
      </c>
      <c r="K66" s="4">
        <f t="shared" ref="K66:K97" si="5">I66-G66*J66</f>
        <v>666.77</v>
      </c>
    </row>
    <row r="67" spans="1:11" x14ac:dyDescent="0.3">
      <c r="A67" s="2" t="s">
        <v>110</v>
      </c>
      <c r="B67" s="3">
        <v>46159</v>
      </c>
      <c r="C67" s="2" t="s">
        <v>31</v>
      </c>
      <c r="D67" s="2" t="s">
        <v>23</v>
      </c>
      <c r="E67" s="2" t="s">
        <v>53</v>
      </c>
      <c r="F67" s="2" t="s">
        <v>43</v>
      </c>
      <c r="G67" s="2">
        <v>15</v>
      </c>
      <c r="H67" s="4">
        <v>249.99</v>
      </c>
      <c r="I67" s="4">
        <f t="shared" si="4"/>
        <v>3749.8500000000004</v>
      </c>
      <c r="J67" s="4">
        <v>168</v>
      </c>
      <c r="K67" s="4">
        <f t="shared" si="5"/>
        <v>1229.8500000000004</v>
      </c>
    </row>
    <row r="68" spans="1:11" x14ac:dyDescent="0.3">
      <c r="A68" s="2" t="s">
        <v>111</v>
      </c>
      <c r="B68" s="3">
        <v>46160</v>
      </c>
      <c r="C68" s="2" t="s">
        <v>58</v>
      </c>
      <c r="D68" s="2" t="s">
        <v>23</v>
      </c>
      <c r="E68" s="2" t="s">
        <v>32</v>
      </c>
      <c r="F68" s="2" t="s">
        <v>20</v>
      </c>
      <c r="G68" s="2">
        <v>19</v>
      </c>
      <c r="H68" s="4">
        <v>39.99</v>
      </c>
      <c r="I68" s="4">
        <f t="shared" si="4"/>
        <v>759.81000000000006</v>
      </c>
      <c r="J68" s="4">
        <v>17</v>
      </c>
      <c r="K68" s="4">
        <f t="shared" si="5"/>
        <v>436.81000000000006</v>
      </c>
    </row>
    <row r="69" spans="1:11" x14ac:dyDescent="0.3">
      <c r="A69" s="2" t="s">
        <v>112</v>
      </c>
      <c r="B69" s="3">
        <v>46161</v>
      </c>
      <c r="C69" s="2" t="s">
        <v>17</v>
      </c>
      <c r="D69" s="2" t="s">
        <v>13</v>
      </c>
      <c r="E69" s="2" t="s">
        <v>72</v>
      </c>
      <c r="F69" s="2" t="s">
        <v>56</v>
      </c>
      <c r="G69" s="2">
        <v>20</v>
      </c>
      <c r="H69" s="4">
        <v>34.99</v>
      </c>
      <c r="I69" s="4">
        <f t="shared" si="4"/>
        <v>699.80000000000007</v>
      </c>
      <c r="J69" s="4">
        <v>16.5</v>
      </c>
      <c r="K69" s="4">
        <f t="shared" si="5"/>
        <v>369.80000000000007</v>
      </c>
    </row>
    <row r="70" spans="1:11" x14ac:dyDescent="0.3">
      <c r="A70" s="2" t="s">
        <v>113</v>
      </c>
      <c r="B70" s="3">
        <v>46165</v>
      </c>
      <c r="C70" s="2" t="s">
        <v>58</v>
      </c>
      <c r="D70" s="2" t="s">
        <v>38</v>
      </c>
      <c r="E70" s="2" t="s">
        <v>39</v>
      </c>
      <c r="F70" s="2" t="s">
        <v>64</v>
      </c>
      <c r="G70" s="2">
        <v>18</v>
      </c>
      <c r="H70" s="4">
        <v>79.989999999999995</v>
      </c>
      <c r="I70" s="4">
        <f t="shared" si="4"/>
        <v>1439.82</v>
      </c>
      <c r="J70" s="4">
        <v>44</v>
      </c>
      <c r="K70" s="4">
        <f t="shared" si="5"/>
        <v>647.81999999999994</v>
      </c>
    </row>
    <row r="71" spans="1:11" x14ac:dyDescent="0.3">
      <c r="A71" s="2" t="s">
        <v>114</v>
      </c>
      <c r="B71" s="3">
        <v>46167</v>
      </c>
      <c r="C71" s="2" t="s">
        <v>12</v>
      </c>
      <c r="D71" s="2" t="s">
        <v>18</v>
      </c>
      <c r="E71" s="2" t="s">
        <v>35</v>
      </c>
      <c r="F71" s="2" t="s">
        <v>25</v>
      </c>
      <c r="G71" s="2">
        <v>12</v>
      </c>
      <c r="H71" s="4">
        <v>24.99</v>
      </c>
      <c r="I71" s="4">
        <f t="shared" si="4"/>
        <v>299.88</v>
      </c>
      <c r="J71" s="4">
        <v>11.5</v>
      </c>
      <c r="K71" s="4">
        <f t="shared" si="5"/>
        <v>161.88</v>
      </c>
    </row>
    <row r="72" spans="1:11" x14ac:dyDescent="0.3">
      <c r="A72" s="2" t="s">
        <v>115</v>
      </c>
      <c r="B72" s="3">
        <v>46179</v>
      </c>
      <c r="C72" s="2" t="s">
        <v>31</v>
      </c>
      <c r="D72" s="2" t="s">
        <v>13</v>
      </c>
      <c r="E72" s="2" t="s">
        <v>14</v>
      </c>
      <c r="F72" s="2" t="s">
        <v>56</v>
      </c>
      <c r="G72" s="2">
        <v>23</v>
      </c>
      <c r="H72" s="4">
        <v>34.99</v>
      </c>
      <c r="I72" s="4">
        <f t="shared" si="4"/>
        <v>804.7700000000001</v>
      </c>
      <c r="J72" s="4">
        <v>16.5</v>
      </c>
      <c r="K72" s="4">
        <f t="shared" si="5"/>
        <v>425.2700000000001</v>
      </c>
    </row>
    <row r="73" spans="1:11" x14ac:dyDescent="0.3">
      <c r="A73" s="2" t="s">
        <v>116</v>
      </c>
      <c r="B73" s="3">
        <v>46185</v>
      </c>
      <c r="C73" s="2" t="s">
        <v>58</v>
      </c>
      <c r="D73" s="2" t="s">
        <v>38</v>
      </c>
      <c r="E73" s="2" t="s">
        <v>39</v>
      </c>
      <c r="F73" s="2" t="s">
        <v>43</v>
      </c>
      <c r="G73" s="2">
        <v>7</v>
      </c>
      <c r="H73" s="4">
        <v>249.99</v>
      </c>
      <c r="I73" s="4">
        <f t="shared" si="4"/>
        <v>1749.93</v>
      </c>
      <c r="J73" s="4">
        <v>168</v>
      </c>
      <c r="K73" s="4">
        <f t="shared" si="5"/>
        <v>573.93000000000006</v>
      </c>
    </row>
    <row r="74" spans="1:11" x14ac:dyDescent="0.3">
      <c r="A74" s="2" t="s">
        <v>117</v>
      </c>
      <c r="B74" s="3">
        <v>46187</v>
      </c>
      <c r="C74" s="2" t="s">
        <v>17</v>
      </c>
      <c r="D74" s="2" t="s">
        <v>13</v>
      </c>
      <c r="E74" s="2" t="s">
        <v>63</v>
      </c>
      <c r="F74" s="2" t="s">
        <v>56</v>
      </c>
      <c r="G74" s="2">
        <v>9</v>
      </c>
      <c r="H74" s="4">
        <v>34.99</v>
      </c>
      <c r="I74" s="4">
        <f t="shared" si="4"/>
        <v>314.91000000000003</v>
      </c>
      <c r="J74" s="4">
        <v>16.5</v>
      </c>
      <c r="K74" s="4">
        <f t="shared" si="5"/>
        <v>166.41000000000003</v>
      </c>
    </row>
    <row r="75" spans="1:11" x14ac:dyDescent="0.3">
      <c r="A75" s="2" t="s">
        <v>118</v>
      </c>
      <c r="B75" s="3">
        <v>46190</v>
      </c>
      <c r="C75" s="2" t="s">
        <v>28</v>
      </c>
      <c r="D75" s="2" t="s">
        <v>41</v>
      </c>
      <c r="E75" s="2" t="s">
        <v>67</v>
      </c>
      <c r="F75" s="2" t="s">
        <v>25</v>
      </c>
      <c r="G75" s="2">
        <v>25</v>
      </c>
      <c r="H75" s="4">
        <v>24.99</v>
      </c>
      <c r="I75" s="4">
        <f t="shared" si="4"/>
        <v>624.75</v>
      </c>
      <c r="J75" s="4">
        <v>11.5</v>
      </c>
      <c r="K75" s="4">
        <f t="shared" si="5"/>
        <v>337.25</v>
      </c>
    </row>
    <row r="76" spans="1:11" x14ac:dyDescent="0.3">
      <c r="A76" s="2" t="s">
        <v>119</v>
      </c>
      <c r="B76" s="3">
        <v>46192</v>
      </c>
      <c r="C76" s="2" t="s">
        <v>31</v>
      </c>
      <c r="D76" s="2" t="s">
        <v>18</v>
      </c>
      <c r="E76" s="2" t="s">
        <v>45</v>
      </c>
      <c r="F76" s="2" t="s">
        <v>43</v>
      </c>
      <c r="G76" s="2">
        <v>10</v>
      </c>
      <c r="H76" s="4">
        <v>249.99</v>
      </c>
      <c r="I76" s="4">
        <f t="shared" si="4"/>
        <v>2499.9</v>
      </c>
      <c r="J76" s="4">
        <v>168</v>
      </c>
      <c r="K76" s="4">
        <f t="shared" si="5"/>
        <v>819.90000000000009</v>
      </c>
    </row>
    <row r="77" spans="1:11" x14ac:dyDescent="0.3">
      <c r="A77" s="2" t="s">
        <v>120</v>
      </c>
      <c r="B77" s="3">
        <v>46194</v>
      </c>
      <c r="C77" s="2" t="s">
        <v>17</v>
      </c>
      <c r="D77" s="2" t="s">
        <v>38</v>
      </c>
      <c r="E77" s="2" t="s">
        <v>59</v>
      </c>
      <c r="F77" s="2" t="s">
        <v>36</v>
      </c>
      <c r="G77" s="2">
        <v>25</v>
      </c>
      <c r="H77" s="4">
        <v>59.99</v>
      </c>
      <c r="I77" s="4">
        <f t="shared" si="4"/>
        <v>1499.75</v>
      </c>
      <c r="J77" s="4">
        <v>31</v>
      </c>
      <c r="K77" s="4">
        <f t="shared" si="5"/>
        <v>724.75</v>
      </c>
    </row>
    <row r="78" spans="1:11" x14ac:dyDescent="0.3">
      <c r="A78" s="2" t="s">
        <v>121</v>
      </c>
      <c r="B78" s="3">
        <v>46200</v>
      </c>
      <c r="C78" s="2" t="s">
        <v>31</v>
      </c>
      <c r="D78" s="2" t="s">
        <v>18</v>
      </c>
      <c r="E78" s="2" t="s">
        <v>19</v>
      </c>
      <c r="F78" s="2" t="s">
        <v>56</v>
      </c>
      <c r="G78" s="2">
        <v>21</v>
      </c>
      <c r="H78" s="4">
        <v>34.99</v>
      </c>
      <c r="I78" s="4">
        <f t="shared" si="4"/>
        <v>734.79000000000008</v>
      </c>
      <c r="J78" s="4">
        <v>16.5</v>
      </c>
      <c r="K78" s="4">
        <f t="shared" si="5"/>
        <v>388.29000000000008</v>
      </c>
    </row>
    <row r="79" spans="1:11" x14ac:dyDescent="0.3">
      <c r="A79" s="2" t="s">
        <v>122</v>
      </c>
      <c r="B79" s="3">
        <v>46200</v>
      </c>
      <c r="C79" s="2" t="s">
        <v>22</v>
      </c>
      <c r="D79" s="2" t="s">
        <v>41</v>
      </c>
      <c r="E79" s="2" t="s">
        <v>49</v>
      </c>
      <c r="F79" s="2" t="s">
        <v>56</v>
      </c>
      <c r="G79" s="2">
        <v>24</v>
      </c>
      <c r="H79" s="4">
        <v>34.99</v>
      </c>
      <c r="I79" s="4">
        <f t="shared" si="4"/>
        <v>839.76</v>
      </c>
      <c r="J79" s="4">
        <v>16.5</v>
      </c>
      <c r="K79" s="4">
        <f t="shared" si="5"/>
        <v>443.76</v>
      </c>
    </row>
    <row r="80" spans="1:11" x14ac:dyDescent="0.3">
      <c r="A80" s="2" t="s">
        <v>123</v>
      </c>
      <c r="B80" s="3">
        <v>46203</v>
      </c>
      <c r="C80" s="2" t="s">
        <v>12</v>
      </c>
      <c r="D80" s="2" t="s">
        <v>23</v>
      </c>
      <c r="E80" s="2" t="s">
        <v>24</v>
      </c>
      <c r="F80" s="2" t="s">
        <v>43</v>
      </c>
      <c r="G80" s="2">
        <v>22</v>
      </c>
      <c r="H80" s="4">
        <v>249.99</v>
      </c>
      <c r="I80" s="4">
        <f t="shared" si="4"/>
        <v>5499.7800000000007</v>
      </c>
      <c r="J80" s="4">
        <v>168</v>
      </c>
      <c r="K80" s="4">
        <f t="shared" si="5"/>
        <v>1803.7800000000007</v>
      </c>
    </row>
    <row r="81" spans="1:11" x14ac:dyDescent="0.3">
      <c r="A81" s="2" t="s">
        <v>124</v>
      </c>
      <c r="B81" s="3">
        <v>46203</v>
      </c>
      <c r="C81" s="2" t="s">
        <v>31</v>
      </c>
      <c r="D81" s="2" t="s">
        <v>41</v>
      </c>
      <c r="E81" s="2" t="s">
        <v>67</v>
      </c>
      <c r="F81" s="2" t="s">
        <v>25</v>
      </c>
      <c r="G81" s="2">
        <v>11</v>
      </c>
      <c r="H81" s="4">
        <v>24.99</v>
      </c>
      <c r="I81" s="4">
        <f t="shared" si="4"/>
        <v>274.89</v>
      </c>
      <c r="J81" s="4">
        <v>11.5</v>
      </c>
      <c r="K81" s="4">
        <f t="shared" si="5"/>
        <v>148.38999999999999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2" width="12" customWidth="1"/>
    <col min="3" max="3" width="20" customWidth="1"/>
    <col min="4" max="4" width="8" customWidth="1"/>
    <col min="5" max="5" width="60" customWidth="1"/>
  </cols>
  <sheetData>
    <row r="1" spans="1:5" x14ac:dyDescent="0.3">
      <c r="A1" s="1" t="s">
        <v>125</v>
      </c>
      <c r="B1" s="1" t="s">
        <v>126</v>
      </c>
      <c r="C1" s="1" t="s">
        <v>5</v>
      </c>
      <c r="D1" s="1" t="s">
        <v>127</v>
      </c>
      <c r="E1" s="1" t="s">
        <v>128</v>
      </c>
    </row>
    <row r="2" spans="1:5" x14ac:dyDescent="0.3">
      <c r="A2" s="2" t="s">
        <v>129</v>
      </c>
      <c r="B2" s="3">
        <v>46065</v>
      </c>
      <c r="C2" s="2" t="s">
        <v>15</v>
      </c>
      <c r="D2" s="2">
        <v>5</v>
      </c>
      <c r="E2" s="2" t="s">
        <v>130</v>
      </c>
    </row>
    <row r="3" spans="1:5" x14ac:dyDescent="0.3">
      <c r="A3" s="2" t="s">
        <v>131</v>
      </c>
      <c r="B3" s="3">
        <v>46074</v>
      </c>
      <c r="C3" s="2" t="s">
        <v>43</v>
      </c>
      <c r="D3" s="2">
        <v>2</v>
      </c>
      <c r="E3" s="2" t="s">
        <v>132</v>
      </c>
    </row>
    <row r="4" spans="1:5" x14ac:dyDescent="0.3">
      <c r="A4" s="2" t="s">
        <v>133</v>
      </c>
      <c r="B4" s="3">
        <v>46083</v>
      </c>
      <c r="C4" s="2" t="s">
        <v>20</v>
      </c>
      <c r="D4" s="2">
        <v>4</v>
      </c>
      <c r="E4" s="2" t="s">
        <v>134</v>
      </c>
    </row>
    <row r="5" spans="1:5" x14ac:dyDescent="0.3">
      <c r="A5" s="2" t="s">
        <v>135</v>
      </c>
      <c r="B5" s="3">
        <v>46092</v>
      </c>
      <c r="C5" s="2" t="s">
        <v>36</v>
      </c>
      <c r="D5" s="2">
        <v>1</v>
      </c>
      <c r="E5" s="2" t="s">
        <v>136</v>
      </c>
    </row>
    <row r="6" spans="1:5" x14ac:dyDescent="0.3">
      <c r="A6" s="2" t="s">
        <v>137</v>
      </c>
      <c r="B6" s="3">
        <v>46101</v>
      </c>
      <c r="C6" s="2" t="s">
        <v>25</v>
      </c>
      <c r="D6" s="2">
        <v>3</v>
      </c>
      <c r="E6" s="2" t="s">
        <v>138</v>
      </c>
    </row>
    <row r="7" spans="1:5" x14ac:dyDescent="0.3">
      <c r="A7" s="2" t="s">
        <v>139</v>
      </c>
      <c r="B7" s="3">
        <v>46110</v>
      </c>
      <c r="C7" s="2" t="s">
        <v>20</v>
      </c>
      <c r="D7" s="2">
        <v>5</v>
      </c>
      <c r="E7" s="2" t="s">
        <v>140</v>
      </c>
    </row>
    <row r="8" spans="1:5" x14ac:dyDescent="0.3">
      <c r="A8" s="2" t="s">
        <v>141</v>
      </c>
      <c r="B8" s="3">
        <v>46119</v>
      </c>
      <c r="C8" s="2" t="s">
        <v>36</v>
      </c>
      <c r="D8" s="2">
        <v>2</v>
      </c>
      <c r="E8" s="2" t="s">
        <v>142</v>
      </c>
    </row>
    <row r="9" spans="1:5" x14ac:dyDescent="0.3">
      <c r="A9" s="2" t="s">
        <v>143</v>
      </c>
      <c r="B9" s="3">
        <v>46128</v>
      </c>
      <c r="C9" s="2" t="s">
        <v>20</v>
      </c>
      <c r="D9" s="2">
        <v>4</v>
      </c>
      <c r="E9" s="2" t="s">
        <v>144</v>
      </c>
    </row>
    <row r="10" spans="1:5" x14ac:dyDescent="0.3">
      <c r="A10" s="2" t="s">
        <v>145</v>
      </c>
      <c r="B10" s="3">
        <v>46137</v>
      </c>
      <c r="C10" s="2" t="s">
        <v>29</v>
      </c>
      <c r="D10" s="2">
        <v>1</v>
      </c>
      <c r="E10" s="2" t="s">
        <v>146</v>
      </c>
    </row>
    <row r="11" spans="1:5" x14ac:dyDescent="0.3">
      <c r="A11" s="2" t="s">
        <v>147</v>
      </c>
      <c r="B11" s="3">
        <v>46146</v>
      </c>
      <c r="C11" s="2" t="s">
        <v>20</v>
      </c>
      <c r="D11" s="2">
        <v>3</v>
      </c>
      <c r="E11" s="2" t="s">
        <v>148</v>
      </c>
    </row>
    <row r="12" spans="1:5" x14ac:dyDescent="0.3">
      <c r="A12" s="2" t="s">
        <v>149</v>
      </c>
      <c r="B12" s="3">
        <v>46155</v>
      </c>
      <c r="C12" s="2" t="s">
        <v>36</v>
      </c>
      <c r="D12" s="2">
        <v>5</v>
      </c>
      <c r="E12" s="2" t="s">
        <v>150</v>
      </c>
    </row>
    <row r="13" spans="1:5" x14ac:dyDescent="0.3">
      <c r="A13" s="2" t="s">
        <v>151</v>
      </c>
      <c r="B13" s="3">
        <v>46164</v>
      </c>
      <c r="C13" s="2" t="s">
        <v>20</v>
      </c>
      <c r="D13" s="2">
        <v>2</v>
      </c>
      <c r="E13" s="2" t="s">
        <v>152</v>
      </c>
    </row>
    <row r="14" spans="1:5" x14ac:dyDescent="0.3">
      <c r="A14" s="2" t="s">
        <v>153</v>
      </c>
      <c r="B14" s="3">
        <v>46173</v>
      </c>
      <c r="C14" s="2" t="s">
        <v>64</v>
      </c>
      <c r="D14" s="2">
        <v>4</v>
      </c>
      <c r="E14" s="2" t="s">
        <v>154</v>
      </c>
    </row>
    <row r="15" spans="1:5" x14ac:dyDescent="0.3">
      <c r="A15" s="2" t="s">
        <v>155</v>
      </c>
      <c r="B15" s="3">
        <v>46182</v>
      </c>
      <c r="C15" s="2" t="s">
        <v>25</v>
      </c>
      <c r="D15" s="2">
        <v>3</v>
      </c>
      <c r="E15" s="2" t="s">
        <v>156</v>
      </c>
    </row>
    <row r="16" spans="1:5" x14ac:dyDescent="0.3">
      <c r="A16" s="2" t="s">
        <v>157</v>
      </c>
      <c r="B16" s="3">
        <v>46191</v>
      </c>
      <c r="C16" s="2" t="s">
        <v>56</v>
      </c>
      <c r="D16" s="2">
        <v>5</v>
      </c>
      <c r="E16" s="2" t="s">
        <v>158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68F9-44A9-433F-A04F-060234F7FDD7}">
  <dimension ref="A1:G13"/>
  <sheetViews>
    <sheetView showGridLines="0" workbookViewId="0">
      <selection activeCell="F36" sqref="F36"/>
    </sheetView>
  </sheetViews>
  <sheetFormatPr defaultRowHeight="14.4" x14ac:dyDescent="0.3"/>
  <cols>
    <col min="1" max="1" width="24.109375" customWidth="1"/>
    <col min="2" max="2" width="8.77734375" bestFit="1" customWidth="1"/>
    <col min="3" max="3" width="9.21875" bestFit="1" customWidth="1"/>
    <col min="4" max="4" width="9.109375" bestFit="1" customWidth="1"/>
    <col min="5" max="5" width="9.5546875" bestFit="1" customWidth="1"/>
    <col min="6" max="6" width="7.5546875" bestFit="1" customWidth="1"/>
    <col min="7" max="7" width="10.5546875" bestFit="1" customWidth="1"/>
  </cols>
  <sheetData>
    <row r="1" spans="1:7" ht="30" customHeight="1" x14ac:dyDescent="0.45">
      <c r="A1" s="38" t="s">
        <v>187</v>
      </c>
      <c r="B1" s="38"/>
      <c r="C1" s="38"/>
      <c r="D1" s="38"/>
      <c r="E1" s="38"/>
      <c r="F1" s="38"/>
      <c r="G1" s="38"/>
    </row>
    <row r="3" spans="1:7" x14ac:dyDescent="0.3">
      <c r="A3" s="37" t="s">
        <v>161</v>
      </c>
      <c r="B3" s="37" t="s">
        <v>3</v>
      </c>
    </row>
    <row r="4" spans="1:7" x14ac:dyDescent="0.3">
      <c r="A4" s="37" t="s">
        <v>5</v>
      </c>
      <c r="B4" t="s">
        <v>23</v>
      </c>
      <c r="C4" t="s">
        <v>38</v>
      </c>
      <c r="D4" t="s">
        <v>13</v>
      </c>
      <c r="E4" t="s">
        <v>41</v>
      </c>
      <c r="F4" t="s">
        <v>18</v>
      </c>
      <c r="G4" t="s">
        <v>186</v>
      </c>
    </row>
    <row r="5" spans="1:7" x14ac:dyDescent="0.3">
      <c r="A5" t="s">
        <v>56</v>
      </c>
      <c r="B5" s="39"/>
      <c r="C5" s="39">
        <v>1399.6000000000001</v>
      </c>
      <c r="D5" s="39">
        <v>3324.05</v>
      </c>
      <c r="E5" s="39">
        <v>839.76</v>
      </c>
      <c r="F5" s="39">
        <v>734.79000000000008</v>
      </c>
      <c r="G5" s="39">
        <v>6298.2000000000007</v>
      </c>
    </row>
    <row r="6" spans="1:7" x14ac:dyDescent="0.3">
      <c r="A6" t="s">
        <v>64</v>
      </c>
      <c r="B6" s="39">
        <v>239.96999999999997</v>
      </c>
      <c r="C6" s="39">
        <v>1439.82</v>
      </c>
      <c r="D6" s="39">
        <v>2479.6899999999996</v>
      </c>
      <c r="E6" s="39"/>
      <c r="F6" s="39"/>
      <c r="G6" s="39">
        <v>4159.4799999999996</v>
      </c>
    </row>
    <row r="7" spans="1:7" x14ac:dyDescent="0.3">
      <c r="A7" t="s">
        <v>20</v>
      </c>
      <c r="B7" s="39">
        <v>1399.65</v>
      </c>
      <c r="C7" s="39">
        <v>319.92</v>
      </c>
      <c r="D7" s="39">
        <v>919.77</v>
      </c>
      <c r="E7" s="39">
        <v>1239.69</v>
      </c>
      <c r="F7" s="39">
        <v>2879.28</v>
      </c>
      <c r="G7" s="39">
        <v>6758.31</v>
      </c>
    </row>
    <row r="8" spans="1:7" x14ac:dyDescent="0.3">
      <c r="A8" t="s">
        <v>29</v>
      </c>
      <c r="B8" s="39">
        <v>2789.6899999999996</v>
      </c>
      <c r="C8" s="39">
        <v>1529.83</v>
      </c>
      <c r="D8" s="39">
        <v>1529.83</v>
      </c>
      <c r="E8" s="39">
        <v>1799.8</v>
      </c>
      <c r="F8" s="39">
        <v>3329.63</v>
      </c>
      <c r="G8" s="39">
        <v>10978.779999999999</v>
      </c>
    </row>
    <row r="9" spans="1:7" x14ac:dyDescent="0.3">
      <c r="A9" t="s">
        <v>43</v>
      </c>
      <c r="B9" s="39">
        <v>12499.5</v>
      </c>
      <c r="C9" s="39">
        <v>1749.93</v>
      </c>
      <c r="D9" s="39">
        <v>4499.82</v>
      </c>
      <c r="E9" s="39">
        <v>7249.71</v>
      </c>
      <c r="F9" s="39">
        <v>2499.9</v>
      </c>
      <c r="G9" s="39">
        <v>28498.86</v>
      </c>
    </row>
    <row r="10" spans="1:7" x14ac:dyDescent="0.3">
      <c r="A10" t="s">
        <v>15</v>
      </c>
      <c r="B10" s="39">
        <v>1499.7</v>
      </c>
      <c r="C10" s="39">
        <v>2699.46</v>
      </c>
      <c r="D10" s="39">
        <v>299.94</v>
      </c>
      <c r="E10" s="39">
        <v>2099.58</v>
      </c>
      <c r="F10" s="39">
        <v>2399.52</v>
      </c>
      <c r="G10" s="39">
        <v>8998.1999999999989</v>
      </c>
    </row>
    <row r="11" spans="1:7" x14ac:dyDescent="0.3">
      <c r="A11" t="s">
        <v>36</v>
      </c>
      <c r="B11" s="39">
        <v>1199.8</v>
      </c>
      <c r="C11" s="39">
        <v>5879.02</v>
      </c>
      <c r="D11" s="39">
        <v>1199.8</v>
      </c>
      <c r="E11" s="39">
        <v>1319.78</v>
      </c>
      <c r="F11" s="39">
        <v>1739.71</v>
      </c>
      <c r="G11" s="39">
        <v>11338.11</v>
      </c>
    </row>
    <row r="12" spans="1:7" x14ac:dyDescent="0.3">
      <c r="A12" t="s">
        <v>25</v>
      </c>
      <c r="B12" s="39">
        <v>1924.2299999999998</v>
      </c>
      <c r="C12" s="39">
        <v>899.63999999999987</v>
      </c>
      <c r="D12" s="39">
        <v>399.84</v>
      </c>
      <c r="E12" s="39">
        <v>1999.1999999999998</v>
      </c>
      <c r="F12" s="39">
        <v>549.78</v>
      </c>
      <c r="G12" s="39">
        <v>5772.69</v>
      </c>
    </row>
    <row r="13" spans="1:7" x14ac:dyDescent="0.3">
      <c r="A13" t="s">
        <v>186</v>
      </c>
      <c r="B13" s="39">
        <v>21552.539999999997</v>
      </c>
      <c r="C13" s="39">
        <v>15917.220000000001</v>
      </c>
      <c r="D13" s="39">
        <v>14652.74</v>
      </c>
      <c r="E13" s="39">
        <v>16547.52</v>
      </c>
      <c r="F13" s="39">
        <v>14132.610000000002</v>
      </c>
      <c r="G13" s="39">
        <v>82802.63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1C046-C4F0-4930-B725-312C9E45EFED}">
  <dimension ref="A1:L60"/>
  <sheetViews>
    <sheetView showGridLines="0" workbookViewId="0">
      <selection activeCell="F36" sqref="F36"/>
    </sheetView>
  </sheetViews>
  <sheetFormatPr defaultRowHeight="14.4" x14ac:dyDescent="0.3"/>
  <cols>
    <col min="1" max="1" width="16.33203125" style="7" customWidth="1"/>
    <col min="2" max="3" width="14.109375" style="7" customWidth="1"/>
    <col min="4" max="4" width="15.5546875" style="7" customWidth="1"/>
    <col min="5" max="6" width="14.109375" style="7" customWidth="1"/>
    <col min="7" max="7" width="23.33203125" style="7" customWidth="1"/>
    <col min="8" max="12" width="14.109375" style="7" customWidth="1"/>
  </cols>
  <sheetData>
    <row r="1" spans="1:12" ht="34.049999999999997" customHeight="1" x14ac:dyDescent="0.3">
      <c r="A1" s="11" t="s">
        <v>159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4" customHeight="1" x14ac:dyDescent="0.3">
      <c r="A2" s="12" t="s">
        <v>160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9.9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9.95" customHeight="1" x14ac:dyDescent="0.3">
      <c r="A4" s="14" t="s">
        <v>161</v>
      </c>
      <c r="B4" s="14"/>
      <c r="C4" s="14"/>
      <c r="D4" s="14" t="s">
        <v>162</v>
      </c>
      <c r="E4" s="14"/>
      <c r="F4" s="14"/>
      <c r="G4" s="14" t="s">
        <v>163</v>
      </c>
      <c r="H4" s="14"/>
      <c r="I4" s="14"/>
      <c r="J4" s="15" t="s">
        <v>164</v>
      </c>
      <c r="K4" s="15"/>
      <c r="L4" s="15"/>
    </row>
    <row r="5" spans="1:12" ht="19.95" customHeight="1" x14ac:dyDescent="0.3">
      <c r="A5" s="8">
        <f>SUM(Table1[Sales])</f>
        <v>82802.62999999999</v>
      </c>
      <c r="B5" s="8"/>
      <c r="C5" s="8"/>
      <c r="D5" s="8">
        <f>SUM(Table1[Profit])</f>
        <v>37188.129999999997</v>
      </c>
      <c r="E5" s="8"/>
      <c r="F5" s="8"/>
      <c r="G5" s="9">
        <f>IFERROR(D5/A5,0)</f>
        <v>0.44911773937615268</v>
      </c>
      <c r="H5" s="9"/>
      <c r="I5" s="9"/>
      <c r="J5" s="10">
        <f>AVERAGE(Feedback[Rating])</f>
        <v>3.2666666666666666</v>
      </c>
      <c r="K5" s="10"/>
      <c r="L5" s="10"/>
    </row>
    <row r="6" spans="1:12" ht="19.95" customHeight="1" x14ac:dyDescent="0.3">
      <c r="A6" s="8"/>
      <c r="B6" s="8"/>
      <c r="C6" s="8"/>
      <c r="D6" s="8"/>
      <c r="E6" s="8"/>
      <c r="F6" s="8"/>
      <c r="G6" s="9"/>
      <c r="H6" s="9"/>
      <c r="I6" s="9"/>
      <c r="J6" s="10"/>
      <c r="K6" s="10"/>
      <c r="L6" s="10"/>
    </row>
    <row r="7" spans="1:12" ht="19.95" customHeigh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19.95" customHeight="1" x14ac:dyDescent="0.3">
      <c r="A8" s="16" t="s">
        <v>165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22.95" customHeight="1" x14ac:dyDescent="0.3">
      <c r="A9" s="17" t="s">
        <v>166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22.95" customHeight="1" x14ac:dyDescent="0.3">
      <c r="A10" s="17" t="s">
        <v>167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22.95" customHeight="1" x14ac:dyDescent="0.3">
      <c r="A11" s="17" t="s">
        <v>168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22.95" customHeight="1" x14ac:dyDescent="0.3">
      <c r="A12" s="18" t="s">
        <v>169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3" spans="1:12" ht="19.95" customHeight="1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9.95" customHeight="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9.95" customHeight="1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19.95" customHeight="1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9.95" customHeight="1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9.95" customHeight="1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9.95" customHeigh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19.95" customHeight="1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19.95" customHeight="1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9.95" customHeigh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19.95" customHeight="1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19.95" customHeight="1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19.95" customHeight="1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19.95" customHeigh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9.9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9.9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9.9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9.9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3">
      <c r="A31" s="19" t="s">
        <v>170</v>
      </c>
      <c r="B31" s="19" t="s">
        <v>8</v>
      </c>
      <c r="C31" s="19" t="s">
        <v>10</v>
      </c>
      <c r="D31" s="19" t="s">
        <v>171</v>
      </c>
      <c r="E31" s="19" t="s">
        <v>172</v>
      </c>
      <c r="F31" s="13"/>
      <c r="G31" s="19" t="s">
        <v>5</v>
      </c>
      <c r="H31" s="19" t="s">
        <v>8</v>
      </c>
      <c r="I31" s="19" t="s">
        <v>10</v>
      </c>
      <c r="J31" s="19" t="s">
        <v>6</v>
      </c>
      <c r="K31" s="19" t="s">
        <v>172</v>
      </c>
      <c r="L31" s="13"/>
    </row>
    <row r="32" spans="1:12" x14ac:dyDescent="0.3">
      <c r="A32" s="20">
        <v>46023</v>
      </c>
      <c r="B32" s="21">
        <f>SUMIFS(Table1[Sales],Table1[Order Date],"&gt;="&amp;A32,Table1[Order Date],"&lt;"&amp;EDATE(A32,1))</f>
        <v>10413.1</v>
      </c>
      <c r="C32" s="21">
        <f>SUMIFS(Table1[Profit],Table1[Order Date],"&gt;="&amp;A32,Table1[Order Date],"&lt;"&amp;EDATE(A32,1))</f>
        <v>4877.5999999999995</v>
      </c>
      <c r="D32" s="22">
        <f>COUNTIFS(Table1[Order Date],"&gt;="&amp;A32,Table1[Order Date],"&lt;"&amp;EDATE(A32,1))</f>
        <v>12</v>
      </c>
      <c r="E32" s="23">
        <f>IFERROR(C32/B32,0)</f>
        <v>0.46840998357837715</v>
      </c>
      <c r="F32" s="13"/>
      <c r="G32" s="24" t="s">
        <v>43</v>
      </c>
      <c r="H32" s="21">
        <f>SUMIFS(Table1[Sales],Table1[Product],G32)</f>
        <v>28498.86</v>
      </c>
      <c r="I32" s="21">
        <f>SUMIFS(Table1[Profit],Table1[Product],G32)</f>
        <v>9346.86</v>
      </c>
      <c r="J32" s="22">
        <f>SUMIFS(Table1[Units],Table1[Product],G32)</f>
        <v>114</v>
      </c>
      <c r="K32" s="23">
        <f>IFERROR(I32/H32,0)</f>
        <v>0.327973118924757</v>
      </c>
      <c r="L32" s="13"/>
    </row>
    <row r="33" spans="1:12" x14ac:dyDescent="0.3">
      <c r="A33" s="20">
        <v>46054</v>
      </c>
      <c r="B33" s="21">
        <f>SUMIFS(Table1[Sales],Table1[Order Date],"&gt;="&amp;A33,Table1[Order Date],"&lt;"&amp;EDATE(A33,1))</f>
        <v>11828.26</v>
      </c>
      <c r="C33" s="21">
        <f>SUMIFS(Table1[Profit],Table1[Order Date],"&gt;="&amp;A33,Table1[Order Date],"&lt;"&amp;EDATE(A33,1))</f>
        <v>5399.2599999999993</v>
      </c>
      <c r="D33" s="22">
        <f>COUNTIFS(Table1[Order Date],"&gt;="&amp;A33,Table1[Order Date],"&lt;"&amp;EDATE(A33,1))</f>
        <v>13</v>
      </c>
      <c r="E33" s="23">
        <f t="shared" ref="E33:E37" si="0">IFERROR(C33/B33,0)</f>
        <v>0.45647119694697269</v>
      </c>
      <c r="F33" s="13"/>
      <c r="G33" s="24" t="s">
        <v>36</v>
      </c>
      <c r="H33" s="21">
        <f>SUMIFS(Table1[Sales],Table1[Product],G33)</f>
        <v>11338.11</v>
      </c>
      <c r="I33" s="21">
        <f>SUMIFS(Table1[Profit],Table1[Product],G33)</f>
        <v>5479.1100000000006</v>
      </c>
      <c r="J33" s="22">
        <f>SUMIFS(Table1[Units],Table1[Product],G33)</f>
        <v>189</v>
      </c>
      <c r="K33" s="23">
        <f t="shared" ref="K33:K39" si="1">IFERROR(I33/H33,0)</f>
        <v>0.48324720786797803</v>
      </c>
      <c r="L33" s="13"/>
    </row>
    <row r="34" spans="1:12" x14ac:dyDescent="0.3">
      <c r="A34" s="20">
        <v>46082</v>
      </c>
      <c r="B34" s="21">
        <f>SUMIFS(Table1[Sales],Table1[Order Date],"&gt;="&amp;A34,Table1[Order Date],"&lt;"&amp;EDATE(A34,1))</f>
        <v>14932.789999999997</v>
      </c>
      <c r="C34" s="21">
        <f>SUMIFS(Table1[Profit],Table1[Order Date],"&gt;="&amp;A34,Table1[Order Date],"&lt;"&amp;EDATE(A34,1))</f>
        <v>6895.2899999999991</v>
      </c>
      <c r="D34" s="22">
        <f>COUNTIFS(Table1[Order Date],"&gt;="&amp;A34,Table1[Order Date],"&lt;"&amp;EDATE(A34,1))</f>
        <v>13</v>
      </c>
      <c r="E34" s="23">
        <f t="shared" si="0"/>
        <v>0.46175497010270689</v>
      </c>
      <c r="F34" s="13"/>
      <c r="G34" s="24" t="s">
        <v>29</v>
      </c>
      <c r="H34" s="21">
        <f>SUMIFS(Table1[Sales],Table1[Product],G34)</f>
        <v>10978.779999999999</v>
      </c>
      <c r="I34" s="21">
        <f>SUMIFS(Table1[Profit],Table1[Product],G34)</f>
        <v>5122.7799999999988</v>
      </c>
      <c r="J34" s="22">
        <f>SUMIFS(Table1[Units],Table1[Product],G34)</f>
        <v>122</v>
      </c>
      <c r="K34" s="23">
        <f t="shared" si="1"/>
        <v>0.46660740082231356</v>
      </c>
      <c r="L34" s="13"/>
    </row>
    <row r="35" spans="1:12" x14ac:dyDescent="0.3">
      <c r="A35" s="20">
        <v>46113</v>
      </c>
      <c r="B35" s="21">
        <f>SUMIFS(Table1[Sales],Table1[Order Date],"&gt;="&amp;A35,Table1[Order Date],"&lt;"&amp;EDATE(A35,1))</f>
        <v>15967.499999999998</v>
      </c>
      <c r="C35" s="21">
        <f>SUMIFS(Table1[Profit],Table1[Order Date],"&gt;="&amp;A35,Table1[Order Date],"&lt;"&amp;EDATE(A35,1))</f>
        <v>7504.5000000000009</v>
      </c>
      <c r="D35" s="22">
        <f>COUNTIFS(Table1[Order Date],"&gt;="&amp;A35,Table1[Order Date],"&lt;"&amp;EDATE(A35,1))</f>
        <v>19</v>
      </c>
      <c r="E35" s="23">
        <f t="shared" si="0"/>
        <v>0.46998590887740732</v>
      </c>
      <c r="F35" s="13"/>
      <c r="G35" s="24" t="s">
        <v>15</v>
      </c>
      <c r="H35" s="21">
        <f>SUMIFS(Table1[Sales],Table1[Product],G35)</f>
        <v>8998.2000000000007</v>
      </c>
      <c r="I35" s="21">
        <f>SUMIFS(Table1[Profit],Table1[Product],G35)</f>
        <v>5038.2000000000007</v>
      </c>
      <c r="J35" s="22">
        <f>SUMIFS(Table1[Units],Table1[Product],G35)</f>
        <v>180</v>
      </c>
      <c r="K35" s="23">
        <f t="shared" si="1"/>
        <v>0.55991198239647932</v>
      </c>
      <c r="L35" s="13"/>
    </row>
    <row r="36" spans="1:12" x14ac:dyDescent="0.3">
      <c r="A36" s="20">
        <v>46143</v>
      </c>
      <c r="B36" s="21">
        <f>SUMIFS(Table1[Sales],Table1[Order Date],"&gt;="&amp;A36,Table1[Order Date],"&lt;"&amp;EDATE(A36,1))</f>
        <v>14817.749999999998</v>
      </c>
      <c r="C36" s="21">
        <f>SUMIFS(Table1[Profit],Table1[Order Date],"&gt;="&amp;A36,Table1[Order Date],"&lt;"&amp;EDATE(A36,1))</f>
        <v>6679.7500000000009</v>
      </c>
      <c r="D36" s="22">
        <f>COUNTIFS(Table1[Order Date],"&gt;="&amp;A36,Table1[Order Date],"&lt;"&amp;EDATE(A36,1))</f>
        <v>13</v>
      </c>
      <c r="E36" s="23">
        <f t="shared" si="0"/>
        <v>0.45079381147610142</v>
      </c>
      <c r="F36" s="13"/>
      <c r="G36" s="24" t="s">
        <v>20</v>
      </c>
      <c r="H36" s="21">
        <f>SUMIFS(Table1[Sales],Table1[Product],G36)</f>
        <v>6758.31</v>
      </c>
      <c r="I36" s="21">
        <f>SUMIFS(Table1[Profit],Table1[Product],G36)</f>
        <v>3885.31</v>
      </c>
      <c r="J36" s="22">
        <f>SUMIFS(Table1[Units],Table1[Product],G36)</f>
        <v>169</v>
      </c>
      <c r="K36" s="23">
        <f t="shared" si="1"/>
        <v>0.57489372343085765</v>
      </c>
      <c r="L36" s="13"/>
    </row>
    <row r="37" spans="1:12" x14ac:dyDescent="0.3">
      <c r="A37" s="25">
        <v>46174</v>
      </c>
      <c r="B37" s="26">
        <f>SUMIFS(Table1[Sales],Table1[Order Date],"&gt;="&amp;A37,Table1[Order Date],"&lt;"&amp;EDATE(A37,1))</f>
        <v>14843.230000000001</v>
      </c>
      <c r="C37" s="26">
        <f>SUMIFS(Table1[Profit],Table1[Order Date],"&gt;="&amp;A37,Table1[Order Date],"&lt;"&amp;EDATE(A37,1))</f>
        <v>5831.7300000000014</v>
      </c>
      <c r="D37" s="27">
        <f>COUNTIFS(Table1[Order Date],"&gt;="&amp;A37,Table1[Order Date],"&lt;"&amp;EDATE(A37,1))</f>
        <v>10</v>
      </c>
      <c r="E37" s="28">
        <f t="shared" si="0"/>
        <v>0.39288820559945514</v>
      </c>
      <c r="F37" s="13"/>
      <c r="G37" s="24" t="s">
        <v>56</v>
      </c>
      <c r="H37" s="21">
        <f>SUMIFS(Table1[Sales],Table1[Product],G37)</f>
        <v>6298.2000000000007</v>
      </c>
      <c r="I37" s="21">
        <f>SUMIFS(Table1[Profit],Table1[Product],G37)</f>
        <v>3328.2</v>
      </c>
      <c r="J37" s="22">
        <f>SUMIFS(Table1[Units],Table1[Product],G37)</f>
        <v>180</v>
      </c>
      <c r="K37" s="23">
        <f t="shared" si="1"/>
        <v>0.52843669619891387</v>
      </c>
      <c r="L37" s="13"/>
    </row>
    <row r="38" spans="1:12" x14ac:dyDescent="0.3">
      <c r="A38" s="13"/>
      <c r="B38" s="13"/>
      <c r="C38" s="13"/>
      <c r="D38" s="13"/>
      <c r="E38" s="13"/>
      <c r="F38" s="13"/>
      <c r="G38" s="24" t="s">
        <v>25</v>
      </c>
      <c r="H38" s="21">
        <f>SUMIFS(Table1[Sales],Table1[Product],G38)</f>
        <v>5772.6900000000005</v>
      </c>
      <c r="I38" s="21">
        <f>SUMIFS(Table1[Profit],Table1[Product],G38)</f>
        <v>3116.1899999999996</v>
      </c>
      <c r="J38" s="22">
        <f>SUMIFS(Table1[Units],Table1[Product],G38)</f>
        <v>231</v>
      </c>
      <c r="K38" s="23">
        <f t="shared" si="1"/>
        <v>0.53981592637054809</v>
      </c>
      <c r="L38" s="13"/>
    </row>
    <row r="39" spans="1:12" x14ac:dyDescent="0.3">
      <c r="A39" s="13"/>
      <c r="B39" s="13"/>
      <c r="C39" s="13"/>
      <c r="D39" s="13"/>
      <c r="E39" s="13"/>
      <c r="F39" s="13"/>
      <c r="G39" s="29" t="s">
        <v>64</v>
      </c>
      <c r="H39" s="26">
        <f>SUMIFS(Table1[Sales],Table1[Product],G39)</f>
        <v>4159.4799999999996</v>
      </c>
      <c r="I39" s="26">
        <f>SUMIFS(Table1[Profit],Table1[Product],G39)</f>
        <v>1871.4799999999998</v>
      </c>
      <c r="J39" s="27">
        <f>SUMIFS(Table1[Units],Table1[Product],G39)</f>
        <v>52</v>
      </c>
      <c r="K39" s="28">
        <f t="shared" si="1"/>
        <v>0.44993124140517565</v>
      </c>
      <c r="L39" s="13"/>
    </row>
    <row r="40" spans="1:12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3">
      <c r="A42" s="19" t="s">
        <v>3</v>
      </c>
      <c r="B42" s="19" t="s">
        <v>8</v>
      </c>
      <c r="C42" s="19" t="s">
        <v>10</v>
      </c>
      <c r="D42" s="19" t="s">
        <v>171</v>
      </c>
      <c r="E42" s="19" t="s">
        <v>172</v>
      </c>
      <c r="F42" s="13"/>
      <c r="G42" s="19" t="s">
        <v>2</v>
      </c>
      <c r="H42" s="19" t="s">
        <v>8</v>
      </c>
      <c r="I42" s="19" t="s">
        <v>10</v>
      </c>
      <c r="J42" s="19" t="s">
        <v>171</v>
      </c>
      <c r="K42" s="19" t="s">
        <v>172</v>
      </c>
      <c r="L42" s="13"/>
    </row>
    <row r="43" spans="1:12" x14ac:dyDescent="0.3">
      <c r="A43" s="24" t="s">
        <v>23</v>
      </c>
      <c r="B43" s="21">
        <f>SUMIFS(Table1[Sales],Table1[Region],A43)</f>
        <v>21552.54</v>
      </c>
      <c r="C43" s="21">
        <f>SUMIFS(Table1[Profit],Table1[Region],A43)</f>
        <v>8772.0400000000027</v>
      </c>
      <c r="D43" s="22">
        <f>COUNTIFS(Table1[Region],A43)</f>
        <v>16</v>
      </c>
      <c r="E43" s="23">
        <f>IFERROR(C43/B43,0)</f>
        <v>0.40700724833360719</v>
      </c>
      <c r="F43" s="13"/>
      <c r="G43" s="24" t="s">
        <v>58</v>
      </c>
      <c r="H43" s="21">
        <f>SUMIFS(Table1[Sales],Table1[Sales Rep],G43)</f>
        <v>20187.599999999999</v>
      </c>
      <c r="I43" s="21">
        <f>SUMIFS(Table1[Profit],Table1[Sales Rep],G43)</f>
        <v>8537.6</v>
      </c>
      <c r="J43" s="22">
        <f>COUNTIFS(Table1[Sales Rep],G43)</f>
        <v>15</v>
      </c>
      <c r="K43" s="23">
        <f>IFERROR(I43/H43,0)</f>
        <v>0.42291307535318717</v>
      </c>
      <c r="L43" s="13"/>
    </row>
    <row r="44" spans="1:12" x14ac:dyDescent="0.3">
      <c r="A44" s="24" t="s">
        <v>41</v>
      </c>
      <c r="B44" s="21">
        <f>SUMIFS(Table1[Sales],Table1[Region],A44)</f>
        <v>16547.52</v>
      </c>
      <c r="C44" s="21">
        <f>SUMIFS(Table1[Profit],Table1[Region],A44)</f>
        <v>7266.52</v>
      </c>
      <c r="D44" s="22">
        <f>COUNTIFS(Table1[Region],A44)</f>
        <v>15</v>
      </c>
      <c r="E44" s="23">
        <f t="shared" ref="E44:E47" si="2">IFERROR(C44/B44,0)</f>
        <v>0.43913045580244048</v>
      </c>
      <c r="F44" s="13"/>
      <c r="G44" s="24" t="s">
        <v>31</v>
      </c>
      <c r="H44" s="21">
        <f>SUMIFS(Table1[Sales],Table1[Sales Rep],G44)</f>
        <v>18147.210000000003</v>
      </c>
      <c r="I44" s="21">
        <f>SUMIFS(Table1[Profit],Table1[Sales Rep],G44)</f>
        <v>8059.2100000000009</v>
      </c>
      <c r="J44" s="22">
        <f>COUNTIFS(Table1[Sales Rep],G44)</f>
        <v>19</v>
      </c>
      <c r="K44" s="23">
        <f t="shared" ref="K44:K48" si="3">IFERROR(I44/H44,0)</f>
        <v>0.44410187571533033</v>
      </c>
      <c r="L44" s="13"/>
    </row>
    <row r="45" spans="1:12" x14ac:dyDescent="0.3">
      <c r="A45" s="24" t="s">
        <v>38</v>
      </c>
      <c r="B45" s="21">
        <f>SUMIFS(Table1[Sales],Table1[Region],A45)</f>
        <v>15917.220000000003</v>
      </c>
      <c r="C45" s="21">
        <f>SUMIFS(Table1[Profit],Table1[Region],A45)</f>
        <v>7697.2200000000012</v>
      </c>
      <c r="D45" s="22">
        <f>COUNTIFS(Table1[Region],A45)</f>
        <v>17</v>
      </c>
      <c r="E45" s="23">
        <f t="shared" si="2"/>
        <v>0.48357816251832919</v>
      </c>
      <c r="F45" s="13"/>
      <c r="G45" s="24" t="s">
        <v>17</v>
      </c>
      <c r="H45" s="21">
        <f>SUMIFS(Table1[Sales],Table1[Sales Rep],G45)</f>
        <v>14372.529999999999</v>
      </c>
      <c r="I45" s="21">
        <f>SUMIFS(Table1[Profit],Table1[Sales Rep],G45)</f>
        <v>6790.0300000000007</v>
      </c>
      <c r="J45" s="22">
        <f>COUNTIFS(Table1[Sales Rep],G45)</f>
        <v>15</v>
      </c>
      <c r="K45" s="23">
        <f t="shared" si="3"/>
        <v>0.47243108902886277</v>
      </c>
      <c r="L45" s="13"/>
    </row>
    <row r="46" spans="1:12" x14ac:dyDescent="0.3">
      <c r="A46" s="24" t="s">
        <v>13</v>
      </c>
      <c r="B46" s="21">
        <f>SUMIFS(Table1[Sales],Table1[Region],A46)</f>
        <v>14652.74</v>
      </c>
      <c r="C46" s="21">
        <f>SUMIFS(Table1[Profit],Table1[Region],A46)</f>
        <v>6554.2400000000007</v>
      </c>
      <c r="D46" s="22">
        <f>COUNTIFS(Table1[Region],A46)</f>
        <v>18</v>
      </c>
      <c r="E46" s="23">
        <f t="shared" si="2"/>
        <v>0.44730473617903549</v>
      </c>
      <c r="F46" s="13"/>
      <c r="G46" s="24" t="s">
        <v>12</v>
      </c>
      <c r="H46" s="21">
        <f>SUMIFS(Table1[Sales],Table1[Sales Rep],G46)</f>
        <v>12248.380000000001</v>
      </c>
      <c r="I46" s="21">
        <f>SUMIFS(Table1[Profit],Table1[Sales Rep],G46)</f>
        <v>5359.38</v>
      </c>
      <c r="J46" s="22">
        <f>COUNTIFS(Table1[Sales Rep],G46)</f>
        <v>12</v>
      </c>
      <c r="K46" s="23">
        <f t="shared" si="3"/>
        <v>0.437558273012431</v>
      </c>
      <c r="L46" s="13"/>
    </row>
    <row r="47" spans="1:12" x14ac:dyDescent="0.3">
      <c r="A47" s="29" t="s">
        <v>18</v>
      </c>
      <c r="B47" s="26">
        <f>SUMIFS(Table1[Sales],Table1[Region],A47)</f>
        <v>14132.61</v>
      </c>
      <c r="C47" s="26">
        <f>SUMIFS(Table1[Profit],Table1[Region],A47)</f>
        <v>6898.11</v>
      </c>
      <c r="D47" s="27">
        <f>COUNTIFS(Table1[Region],A47)</f>
        <v>14</v>
      </c>
      <c r="E47" s="28">
        <f t="shared" si="2"/>
        <v>0.48809880128299016</v>
      </c>
      <c r="F47" s="13"/>
      <c r="G47" s="24" t="s">
        <v>22</v>
      </c>
      <c r="H47" s="21">
        <f>SUMIFS(Table1[Sales],Table1[Sales Rep],G47)</f>
        <v>10612.92</v>
      </c>
      <c r="I47" s="21">
        <f>SUMIFS(Table1[Profit],Table1[Sales Rep],G47)</f>
        <v>5358.42</v>
      </c>
      <c r="J47" s="22">
        <f>COUNTIFS(Table1[Sales Rep],G47)</f>
        <v>11</v>
      </c>
      <c r="K47" s="23">
        <f t="shared" si="3"/>
        <v>0.50489591931344058</v>
      </c>
      <c r="L47" s="13"/>
    </row>
    <row r="48" spans="1:12" x14ac:dyDescent="0.3">
      <c r="A48" s="13"/>
      <c r="B48" s="13"/>
      <c r="C48" s="13"/>
      <c r="D48" s="13"/>
      <c r="E48" s="13"/>
      <c r="F48" s="13"/>
      <c r="G48" s="29" t="s">
        <v>28</v>
      </c>
      <c r="H48" s="26">
        <f>SUMIFS(Table1[Sales],Table1[Sales Rep],G48)</f>
        <v>7233.9899999999989</v>
      </c>
      <c r="I48" s="26">
        <f>SUMIFS(Table1[Profit],Table1[Sales Rep],G48)</f>
        <v>3083.4900000000002</v>
      </c>
      <c r="J48" s="27">
        <f>COUNTIFS(Table1[Sales Rep],G48)</f>
        <v>8</v>
      </c>
      <c r="K48" s="28">
        <f t="shared" si="3"/>
        <v>0.42625024364147596</v>
      </c>
      <c r="L48" s="13"/>
    </row>
    <row r="49" spans="1:12" ht="19.9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9.9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9.95" customHeight="1" x14ac:dyDescent="0.3">
      <c r="A51" s="30" t="s">
        <v>173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</row>
    <row r="52" spans="1:12" ht="19.95" customHeight="1" x14ac:dyDescent="0.3">
      <c r="A52" s="31" t="s">
        <v>174</v>
      </c>
      <c r="B52" s="31"/>
      <c r="C52" s="31"/>
      <c r="D52" s="31" t="s">
        <v>175</v>
      </c>
      <c r="E52" s="31"/>
      <c r="F52" s="31"/>
      <c r="G52" s="31"/>
      <c r="H52" s="31"/>
      <c r="I52" s="31"/>
      <c r="J52" s="31"/>
      <c r="K52" s="31"/>
      <c r="L52" s="31"/>
    </row>
    <row r="53" spans="1:12" ht="34.049999999999997" customHeight="1" x14ac:dyDescent="0.3">
      <c r="A53" s="32" t="s">
        <v>176</v>
      </c>
      <c r="B53" s="32"/>
      <c r="C53" s="32"/>
      <c r="D53" s="33" t="s">
        <v>177</v>
      </c>
      <c r="E53" s="33"/>
      <c r="F53" s="33"/>
      <c r="G53" s="33"/>
      <c r="H53" s="33"/>
      <c r="I53" s="33"/>
      <c r="J53" s="33"/>
      <c r="K53" s="33"/>
      <c r="L53" s="33"/>
    </row>
    <row r="54" spans="1:12" ht="34.049999999999997" customHeight="1" x14ac:dyDescent="0.3">
      <c r="A54" s="32" t="s">
        <v>178</v>
      </c>
      <c r="B54" s="32"/>
      <c r="C54" s="32"/>
      <c r="D54" s="33" t="s">
        <v>179</v>
      </c>
      <c r="E54" s="33"/>
      <c r="F54" s="33"/>
      <c r="G54" s="33"/>
      <c r="H54" s="33"/>
      <c r="I54" s="33"/>
      <c r="J54" s="33"/>
      <c r="K54" s="33"/>
      <c r="L54" s="33"/>
    </row>
    <row r="55" spans="1:12" ht="34.049999999999997" customHeight="1" x14ac:dyDescent="0.3">
      <c r="A55" s="32" t="s">
        <v>180</v>
      </c>
      <c r="B55" s="32"/>
      <c r="C55" s="32"/>
      <c r="D55" s="33" t="s">
        <v>181</v>
      </c>
      <c r="E55" s="33"/>
      <c r="F55" s="33"/>
      <c r="G55" s="33"/>
      <c r="H55" s="33"/>
      <c r="I55" s="33"/>
      <c r="J55" s="33"/>
      <c r="K55" s="33"/>
      <c r="L55" s="33"/>
    </row>
    <row r="56" spans="1:12" ht="34.049999999999997" customHeight="1" x14ac:dyDescent="0.3">
      <c r="A56" s="32" t="s">
        <v>182</v>
      </c>
      <c r="B56" s="32"/>
      <c r="C56" s="32"/>
      <c r="D56" s="34" t="s">
        <v>183</v>
      </c>
      <c r="E56" s="34"/>
      <c r="F56" s="34"/>
      <c r="G56" s="34"/>
      <c r="H56" s="34"/>
      <c r="I56" s="34"/>
      <c r="J56" s="34"/>
      <c r="K56" s="34"/>
      <c r="L56" s="34"/>
    </row>
    <row r="57" spans="1:12" ht="34.049999999999997" customHeight="1" x14ac:dyDescent="0.3">
      <c r="A57" s="35" t="s">
        <v>184</v>
      </c>
      <c r="B57" s="35"/>
      <c r="C57" s="35"/>
      <c r="D57" s="36" t="s">
        <v>185</v>
      </c>
      <c r="E57" s="36"/>
      <c r="F57" s="36"/>
      <c r="G57" s="36"/>
      <c r="H57" s="36"/>
      <c r="I57" s="36"/>
      <c r="J57" s="36"/>
      <c r="K57" s="36"/>
      <c r="L57" s="36"/>
    </row>
    <row r="58" spans="1:12" ht="19.95" customHeight="1" x14ac:dyDescent="0.3"/>
    <row r="59" spans="1:12" ht="19.95" customHeight="1" x14ac:dyDescent="0.3"/>
    <row r="60" spans="1:12" ht="19.95" customHeight="1" x14ac:dyDescent="0.3"/>
  </sheetData>
  <mergeCells count="28">
    <mergeCell ref="A55:C55"/>
    <mergeCell ref="D55:L55"/>
    <mergeCell ref="A56:C56"/>
    <mergeCell ref="D56:L56"/>
    <mergeCell ref="A57:C57"/>
    <mergeCell ref="D57:L57"/>
    <mergeCell ref="A52:C52"/>
    <mergeCell ref="D52:L52"/>
    <mergeCell ref="A53:C53"/>
    <mergeCell ref="D53:L53"/>
    <mergeCell ref="A54:C54"/>
    <mergeCell ref="D54:L54"/>
    <mergeCell ref="A8:L8"/>
    <mergeCell ref="A9:L9"/>
    <mergeCell ref="A10:L10"/>
    <mergeCell ref="A11:L11"/>
    <mergeCell ref="A12:L12"/>
    <mergeCell ref="A51:L51"/>
    <mergeCell ref="A1:L1"/>
    <mergeCell ref="A2:L2"/>
    <mergeCell ref="A4:C4"/>
    <mergeCell ref="A5:C6"/>
    <mergeCell ref="D4:F4"/>
    <mergeCell ref="D5:F6"/>
    <mergeCell ref="G4:I4"/>
    <mergeCell ref="G5:I6"/>
    <mergeCell ref="J4:L4"/>
    <mergeCell ref="J5:L6"/>
  </mergeCells>
  <conditionalFormatting sqref="H32:H3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{948D7F37-0B71-4F8D-BA41-93C90FC6BF02}</x14:id>
        </ext>
      </extLst>
    </cfRule>
  </conditionalFormatting>
  <conditionalFormatting sqref="B43:B47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{BFAD8EC5-76F6-4F22-AF4F-F59B3EB62265}</x14:id>
        </ext>
      </extLst>
    </cfRule>
  </conditionalFormatting>
  <conditionalFormatting sqref="H43:H48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{0288714B-AA3B-4AAE-BC78-5A2FEA3D8EB8}</x14:id>
        </ext>
      </extLst>
    </cfRule>
  </conditionalFormatting>
  <conditionalFormatting sqref="K32:K39">
    <cfRule type="colorScale" priority="4">
      <colorScale>
        <cfvo type="min"/>
        <cfvo type="percentile" val="50"/>
        <cfvo type="max"/>
        <color rgb="FFF8D7DA"/>
        <color rgb="FFFFF3CD"/>
        <color rgb="FFD1E7DD"/>
      </colorScale>
    </cfRule>
  </conditionalFormatting>
  <conditionalFormatting sqref="E43:E47">
    <cfRule type="colorScale" priority="5">
      <colorScale>
        <cfvo type="min"/>
        <cfvo type="percentile" val="50"/>
        <cfvo type="max"/>
        <color rgb="FFF8D7DA"/>
        <color rgb="FFFFF3CD"/>
        <color rgb="FFD1E7DD"/>
      </colorScale>
    </cfRule>
  </conditionalFormatting>
  <conditionalFormatting sqref="K43:K48">
    <cfRule type="colorScale" priority="6">
      <colorScale>
        <cfvo type="min"/>
        <cfvo type="percentile" val="50"/>
        <cfvo type="max"/>
        <color rgb="FFF8D7DA"/>
        <color rgb="FFFFF3CD"/>
        <color rgb="FFD1E7DD"/>
      </colorScale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48D7F37-0B71-4F8D-BA41-93C90FC6BF02}">
            <x14:dataBar minLength="0" maxLength="100" negativeBarColorSameAsPositive="1" axisPosition="none">
              <x14:cfvo type="min"/>
              <x14:cfvo type="max"/>
            </x14:dataBar>
          </x14:cfRule>
          <xm:sqref>H32:H39</xm:sqref>
        </x14:conditionalFormatting>
        <x14:conditionalFormatting xmlns:xm="http://schemas.microsoft.com/office/excel/2006/main">
          <x14:cfRule type="dataBar" id="{BFAD8EC5-76F6-4F22-AF4F-F59B3EB62265}">
            <x14:dataBar minLength="0" maxLength="100" negativeBarColorSameAsPositive="1" axisPosition="none">
              <x14:cfvo type="min"/>
              <x14:cfvo type="max"/>
            </x14:dataBar>
          </x14:cfRule>
          <xm:sqref>B43:B47</xm:sqref>
        </x14:conditionalFormatting>
        <x14:conditionalFormatting xmlns:xm="http://schemas.microsoft.com/office/excel/2006/main">
          <x14:cfRule type="dataBar" id="{0288714B-AA3B-4AAE-BC78-5A2FEA3D8EB8}">
            <x14:dataBar minLength="0" maxLength="100" negativeBarColorSameAsPositive="1" axisPosition="none">
              <x14:cfvo type="min"/>
              <x14:cfvo type="max"/>
            </x14:dataBar>
          </x14:cfRule>
          <xm:sqref>H43:H48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Sales Data</vt:lpstr>
      <vt:lpstr>Customer Feedback</vt:lpstr>
      <vt:lpstr>Sales Product Region Pivot</vt:lpstr>
      <vt:lpstr>Executive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Aditi Lundia</cp:lastModifiedBy>
  <cp:revision>0</cp:revision>
  <dcterms:created xsi:type="dcterms:W3CDTF">2026-09-09T11:59:29Z</dcterms:created>
  <dcterms:modified xsi:type="dcterms:W3CDTF">2026-09-09T18:11:07Z</dcterms:modified>
  <dc:language>en-US</dc:language>
</cp:coreProperties>
</file>